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hidePivotFieldList="1" checkCompatibility="1" autoCompressPictures="0"/>
  <bookViews>
    <workbookView xWindow="10640" yWindow="3100" windowWidth="25600" windowHeight="16060" tabRatio="689"/>
  </bookViews>
  <sheets>
    <sheet name="Gelaufen" sheetId="15" r:id="rId1"/>
    <sheet name="FWE1 pur" sheetId="7" state="hidden" r:id="rId2"/>
    <sheet name="Original" sheetId="1" state="hidden" r:id="rId3"/>
    <sheet name="Kungsleden Süd" sheetId="6" state="hidden" r:id="rId4"/>
    <sheet name="bis vinstra" sheetId="16" state="hidden" r:id="rId5"/>
    <sheet name="Simon" sheetId="17" state="hidden" r:id="rId6"/>
    <sheet name="Kettler" sheetId="18" state="hidden" r:id="rId7"/>
    <sheet name="Hütten" sheetId="13" r:id="rId8"/>
    <sheet name="Blatt2" sheetId="22" state="hidden" r:id="rId9"/>
    <sheet name="van dorn" sheetId="23" state="hidden" r:id="rId10"/>
  </sheets>
  <definedNames>
    <definedName name="_xlnm._FilterDatabase" localSheetId="8" hidden="1">Blatt2!$A$1:$D$269</definedName>
    <definedName name="_xlnm._FilterDatabase" localSheetId="0" hidden="1">Gelaufen!$A$1:$S$143</definedName>
    <definedName name="_xlnm._FilterDatabase" localSheetId="7" hidden="1">Hütten!$A$1:$Y$99</definedName>
    <definedName name="_xlnm._FilterDatabase" localSheetId="6" hidden="1">Kettler!$A$1:$T$70</definedName>
    <definedName name="_xlnm._FilterDatabase" localSheetId="2" hidden="1">Original!$A$1:$T$100</definedName>
    <definedName name="_xlnm._FilterDatabase" localSheetId="5" hidden="1">Simon!$A$1:$T$135</definedName>
    <definedName name="_xlnm.Print_Area" localSheetId="0">Gelaufen!$B$1:$M$136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15" l="1"/>
  <c r="G142" i="15"/>
  <c r="H142" i="15"/>
  <c r="G143" i="15"/>
  <c r="C76" i="15"/>
  <c r="C77" i="15"/>
  <c r="C78" i="15"/>
  <c r="C79" i="15"/>
  <c r="C80" i="15"/>
  <c r="C81" i="15"/>
  <c r="C82" i="15"/>
  <c r="C83" i="15"/>
  <c r="C84" i="15"/>
  <c r="C85" i="15"/>
  <c r="C86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28" i="15"/>
  <c r="C29" i="15"/>
  <c r="C30" i="15"/>
  <c r="Q143" i="15"/>
  <c r="P143" i="15"/>
  <c r="Q142" i="15"/>
  <c r="P142" i="15"/>
  <c r="S10" i="15"/>
  <c r="S11" i="15"/>
  <c r="S13" i="15"/>
  <c r="S17" i="15"/>
  <c r="S18" i="15"/>
  <c r="S19" i="15"/>
  <c r="S21" i="15"/>
  <c r="S22" i="15"/>
  <c r="S23" i="15"/>
  <c r="S24" i="15"/>
  <c r="S25" i="15"/>
  <c r="S27" i="15"/>
  <c r="S28" i="15"/>
  <c r="S29" i="15"/>
  <c r="S30" i="15"/>
  <c r="S32" i="15"/>
  <c r="S33" i="15"/>
  <c r="S34" i="15"/>
  <c r="S35" i="15"/>
  <c r="S36" i="15"/>
  <c r="S37" i="15"/>
  <c r="S40" i="15"/>
  <c r="S41" i="15"/>
  <c r="S42" i="15"/>
  <c r="S43" i="15"/>
  <c r="S44" i="15"/>
  <c r="S45" i="15"/>
  <c r="S46" i="15"/>
  <c r="S47" i="15"/>
  <c r="S48" i="15"/>
  <c r="S50" i="15"/>
  <c r="S51" i="15"/>
  <c r="S52" i="15"/>
  <c r="S53" i="15"/>
  <c r="S54" i="15"/>
  <c r="S55" i="15"/>
  <c r="S56" i="15"/>
  <c r="S57" i="15"/>
  <c r="S58" i="15"/>
  <c r="S59" i="15"/>
  <c r="S63" i="15"/>
  <c r="S64" i="15"/>
  <c r="S65" i="15"/>
  <c r="S67" i="15"/>
  <c r="S68" i="15"/>
  <c r="S69" i="15"/>
  <c r="S70" i="15"/>
  <c r="S72" i="15"/>
  <c r="S73" i="15"/>
  <c r="S75" i="15"/>
  <c r="S76" i="15"/>
  <c r="S82" i="15"/>
  <c r="S86" i="15"/>
  <c r="S88" i="15"/>
  <c r="S89" i="15"/>
  <c r="S90" i="15"/>
  <c r="S91" i="15"/>
  <c r="S92" i="15"/>
  <c r="S94" i="15"/>
  <c r="S95" i="15"/>
  <c r="S98" i="15"/>
  <c r="S99" i="15"/>
  <c r="S100" i="15"/>
  <c r="S101" i="15"/>
  <c r="S102" i="15"/>
  <c r="S103" i="15"/>
  <c r="S104" i="15"/>
  <c r="S105" i="15"/>
  <c r="S106" i="15"/>
  <c r="S107" i="15"/>
  <c r="S108" i="15"/>
  <c r="S109" i="15"/>
  <c r="S110" i="15"/>
  <c r="S111" i="15"/>
  <c r="S112" i="15"/>
  <c r="S113" i="15"/>
  <c r="S114" i="15"/>
  <c r="S115" i="15"/>
  <c r="S116" i="15"/>
  <c r="S117" i="15"/>
  <c r="S118" i="15"/>
  <c r="S119" i="15"/>
  <c r="S120" i="15"/>
  <c r="S121" i="15"/>
  <c r="S123" i="15"/>
  <c r="S124" i="15"/>
  <c r="S125" i="15"/>
  <c r="S126" i="15"/>
  <c r="S127" i="15"/>
  <c r="S128" i="15"/>
  <c r="S129" i="15"/>
  <c r="S131" i="15"/>
  <c r="S132" i="15"/>
  <c r="S133" i="15"/>
  <c r="S134" i="15"/>
  <c r="S135" i="15"/>
  <c r="R10" i="15"/>
  <c r="R11" i="15"/>
  <c r="R12" i="15"/>
  <c r="R13" i="15"/>
  <c r="R15" i="15"/>
  <c r="R16" i="15"/>
  <c r="R17" i="15"/>
  <c r="R18" i="15"/>
  <c r="R19" i="15"/>
  <c r="R21" i="15"/>
  <c r="R22" i="15"/>
  <c r="R23" i="15"/>
  <c r="R24" i="15"/>
  <c r="R25" i="15"/>
  <c r="R27" i="15"/>
  <c r="R28" i="15"/>
  <c r="R29" i="15"/>
  <c r="R30" i="15"/>
  <c r="R32" i="15"/>
  <c r="R33" i="15"/>
  <c r="R34" i="15"/>
  <c r="R35" i="15"/>
  <c r="R36" i="15"/>
  <c r="R37" i="15"/>
  <c r="R39" i="15"/>
  <c r="R40" i="15"/>
  <c r="R41" i="15"/>
  <c r="R42" i="15"/>
  <c r="R43" i="15"/>
  <c r="R44" i="15"/>
  <c r="R45" i="15"/>
  <c r="R46" i="15"/>
  <c r="R47" i="15"/>
  <c r="R48" i="15"/>
  <c r="R49" i="15"/>
  <c r="R50" i="15"/>
  <c r="R51" i="15"/>
  <c r="R52" i="15"/>
  <c r="R53" i="15"/>
  <c r="R54" i="15"/>
  <c r="R55" i="15"/>
  <c r="R56" i="15"/>
  <c r="R57" i="15"/>
  <c r="R58" i="15"/>
  <c r="R59" i="15"/>
  <c r="R62" i="15"/>
  <c r="R63" i="15"/>
  <c r="R64" i="15"/>
  <c r="R65" i="15"/>
  <c r="R67" i="15"/>
  <c r="R68" i="15"/>
  <c r="R69" i="15"/>
  <c r="R70" i="15"/>
  <c r="R72" i="15"/>
  <c r="R73" i="15"/>
  <c r="R75" i="15"/>
  <c r="R76" i="15"/>
  <c r="R77" i="15"/>
  <c r="R78" i="15"/>
  <c r="R79" i="15"/>
  <c r="R80" i="15"/>
  <c r="R81" i="15"/>
  <c r="R82" i="15"/>
  <c r="R83" i="15"/>
  <c r="R84" i="15"/>
  <c r="R85" i="15"/>
  <c r="R86" i="15"/>
  <c r="R88" i="15"/>
  <c r="R89" i="15"/>
  <c r="R90" i="15"/>
  <c r="R91" i="15"/>
  <c r="R92" i="15"/>
  <c r="R94" i="15"/>
  <c r="R95" i="15"/>
  <c r="R98" i="15"/>
  <c r="R99" i="15"/>
  <c r="R100" i="15"/>
  <c r="R101" i="15"/>
  <c r="R102" i="15"/>
  <c r="R103" i="15"/>
  <c r="R104" i="15"/>
  <c r="R105" i="15"/>
  <c r="R106" i="15"/>
  <c r="R107" i="15"/>
  <c r="R108" i="15"/>
  <c r="R109" i="15"/>
  <c r="R110" i="15"/>
  <c r="R111" i="15"/>
  <c r="R112" i="15"/>
  <c r="R113" i="15"/>
  <c r="R114" i="15"/>
  <c r="R115" i="15"/>
  <c r="R116" i="15"/>
  <c r="R117" i="15"/>
  <c r="R118" i="15"/>
  <c r="R119" i="15"/>
  <c r="R120" i="15"/>
  <c r="R121" i="15"/>
  <c r="R123" i="15"/>
  <c r="R124" i="15"/>
  <c r="R125" i="15"/>
  <c r="R126" i="15"/>
  <c r="R127" i="15"/>
  <c r="R128" i="15"/>
  <c r="R129" i="15"/>
  <c r="R131" i="15"/>
  <c r="R132" i="15"/>
  <c r="R133" i="15"/>
  <c r="R134" i="15"/>
  <c r="R135" i="15"/>
  <c r="R9" i="15"/>
  <c r="D125" i="15"/>
  <c r="D126" i="15"/>
  <c r="D127" i="15"/>
  <c r="D128" i="15"/>
  <c r="D129" i="15"/>
  <c r="D116" i="15"/>
  <c r="D117" i="15"/>
  <c r="D118" i="15"/>
  <c r="D119" i="15"/>
  <c r="D120" i="15"/>
  <c r="D121" i="15"/>
  <c r="D124" i="15"/>
  <c r="B117" i="13"/>
  <c r="B116" i="13"/>
  <c r="B113" i="13"/>
  <c r="B80" i="13"/>
  <c r="B74" i="13"/>
  <c r="B71" i="13"/>
  <c r="B49" i="13"/>
  <c r="B42" i="13"/>
  <c r="B40" i="13"/>
  <c r="B39" i="13"/>
  <c r="B34" i="13"/>
  <c r="B35" i="13"/>
  <c r="B19" i="13"/>
  <c r="B14" i="13"/>
  <c r="B5" i="13"/>
  <c r="D73" i="15"/>
  <c r="D79" i="15"/>
  <c r="D80" i="15"/>
  <c r="D81" i="15"/>
  <c r="D45" i="15"/>
  <c r="D10" i="15"/>
  <c r="D11" i="15"/>
  <c r="D12" i="15"/>
  <c r="D13" i="15"/>
  <c r="D15" i="15"/>
  <c r="D16" i="15"/>
  <c r="D17" i="15"/>
  <c r="D18" i="15"/>
  <c r="D19" i="15"/>
  <c r="D21" i="15"/>
  <c r="D22" i="15"/>
  <c r="D23" i="15"/>
  <c r="D29" i="15"/>
  <c r="D30" i="15"/>
  <c r="D32" i="15"/>
  <c r="D33" i="15"/>
  <c r="D34" i="15"/>
  <c r="D35" i="15"/>
  <c r="D36" i="15"/>
  <c r="D37" i="15"/>
  <c r="D39" i="15"/>
  <c r="D40" i="15"/>
  <c r="D41" i="15"/>
  <c r="D42" i="15"/>
  <c r="D44" i="15"/>
  <c r="D46" i="15"/>
  <c r="D47" i="15"/>
  <c r="D49" i="15"/>
  <c r="D50" i="15"/>
  <c r="D51" i="15"/>
  <c r="D52" i="15"/>
  <c r="D53" i="15"/>
  <c r="D54" i="15"/>
  <c r="D55" i="15"/>
  <c r="D56" i="15"/>
  <c r="D59" i="15"/>
  <c r="D63" i="15"/>
  <c r="D64" i="15"/>
  <c r="D67" i="15"/>
  <c r="D69" i="15"/>
  <c r="D70" i="15"/>
  <c r="D75" i="15"/>
  <c r="D76" i="15"/>
  <c r="D78" i="15"/>
  <c r="D82" i="15"/>
  <c r="D83" i="15"/>
  <c r="D84" i="15"/>
  <c r="D85" i="15"/>
  <c r="D86" i="15"/>
  <c r="D92" i="15"/>
  <c r="D94" i="15"/>
  <c r="D95" i="15"/>
  <c r="D99" i="15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32" i="15"/>
  <c r="D133" i="15"/>
  <c r="D134" i="15"/>
  <c r="D135" i="15"/>
  <c r="B111" i="13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33" i="15"/>
  <c r="I34" i="15"/>
  <c r="I35" i="15"/>
  <c r="I36" i="15"/>
  <c r="I37" i="15"/>
  <c r="I38" i="15"/>
  <c r="I39" i="15"/>
  <c r="I40" i="15"/>
  <c r="I41" i="15"/>
  <c r="I42" i="15"/>
  <c r="I43" i="15"/>
  <c r="I44" i="15"/>
  <c r="I45" i="15"/>
  <c r="I46" i="15"/>
  <c r="I47" i="15"/>
  <c r="I48" i="15"/>
  <c r="I49" i="15"/>
  <c r="I50" i="15"/>
  <c r="I51" i="15"/>
  <c r="I52" i="15"/>
  <c r="I53" i="15"/>
  <c r="I54" i="15"/>
  <c r="I55" i="15"/>
  <c r="I56" i="15"/>
  <c r="I57" i="15"/>
  <c r="I58" i="15"/>
  <c r="I59" i="15"/>
  <c r="I60" i="15"/>
  <c r="I61" i="15"/>
  <c r="I62" i="15"/>
  <c r="I63" i="15"/>
  <c r="I64" i="15"/>
  <c r="I65" i="15"/>
  <c r="I66" i="15"/>
  <c r="I67" i="15"/>
  <c r="I68" i="15"/>
  <c r="I69" i="15"/>
  <c r="I70" i="15"/>
  <c r="I71" i="15"/>
  <c r="I72" i="15"/>
  <c r="I73" i="15"/>
  <c r="I74" i="15"/>
  <c r="I75" i="15"/>
  <c r="I76" i="15"/>
  <c r="I77" i="15"/>
  <c r="I78" i="15"/>
  <c r="I79" i="15"/>
  <c r="I80" i="15"/>
  <c r="I81" i="15"/>
  <c r="I82" i="15"/>
  <c r="I83" i="15"/>
  <c r="I84" i="15"/>
  <c r="I85" i="15"/>
  <c r="I86" i="15"/>
  <c r="I87" i="15"/>
  <c r="I88" i="15"/>
  <c r="I89" i="15"/>
  <c r="I90" i="15"/>
  <c r="I91" i="15"/>
  <c r="I92" i="15"/>
  <c r="I93" i="15"/>
  <c r="I94" i="15"/>
  <c r="I95" i="15"/>
  <c r="I96" i="15"/>
  <c r="I97" i="15"/>
  <c r="I98" i="15"/>
  <c r="I99" i="15"/>
  <c r="I100" i="15"/>
  <c r="I101" i="15"/>
  <c r="I102" i="15"/>
  <c r="I103" i="15"/>
  <c r="I104" i="15"/>
  <c r="I105" i="15"/>
  <c r="I106" i="15"/>
  <c r="I107" i="15"/>
  <c r="I108" i="15"/>
  <c r="I109" i="15"/>
  <c r="I110" i="15"/>
  <c r="I111" i="15"/>
  <c r="I112" i="15"/>
  <c r="I113" i="15"/>
  <c r="I114" i="15"/>
  <c r="I115" i="15"/>
  <c r="I116" i="15"/>
  <c r="I117" i="15"/>
  <c r="I118" i="15"/>
  <c r="I119" i="15"/>
  <c r="I120" i="15"/>
  <c r="I121" i="15"/>
  <c r="I122" i="15"/>
  <c r="I123" i="15"/>
  <c r="I124" i="15"/>
  <c r="I125" i="15"/>
  <c r="I126" i="15"/>
  <c r="I127" i="15"/>
  <c r="I128" i="15"/>
  <c r="I129" i="15"/>
  <c r="I130" i="15"/>
  <c r="I131" i="15"/>
  <c r="I132" i="15"/>
  <c r="I133" i="15"/>
  <c r="I134" i="15"/>
  <c r="I135" i="15"/>
  <c r="F142" i="15"/>
  <c r="F143" i="15"/>
  <c r="C124" i="15"/>
  <c r="C125" i="15"/>
  <c r="C126" i="15"/>
  <c r="C127" i="15"/>
  <c r="C128" i="15"/>
  <c r="C129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63" i="15"/>
  <c r="C64" i="15"/>
  <c r="C65" i="15"/>
  <c r="C33" i="15"/>
  <c r="C34" i="15"/>
  <c r="C35" i="15"/>
  <c r="C36" i="15"/>
  <c r="C37" i="15"/>
  <c r="C22" i="15"/>
  <c r="C23" i="15"/>
  <c r="C24" i="15"/>
  <c r="C25" i="15"/>
  <c r="O142" i="15"/>
  <c r="B4" i="13"/>
  <c r="B28" i="13"/>
  <c r="B38" i="13"/>
  <c r="B3" i="13"/>
  <c r="B8" i="13"/>
  <c r="B10" i="13"/>
  <c r="B11" i="13"/>
  <c r="B12" i="13"/>
  <c r="B13" i="13"/>
  <c r="B15" i="13"/>
  <c r="B16" i="13"/>
  <c r="B17" i="13"/>
  <c r="B18" i="13"/>
  <c r="B20" i="13"/>
  <c r="B21" i="13"/>
  <c r="B22" i="13"/>
  <c r="B23" i="13"/>
  <c r="B24" i="13"/>
  <c r="B25" i="13"/>
  <c r="B27" i="13"/>
  <c r="B29" i="13"/>
  <c r="B30" i="13"/>
  <c r="B31" i="13"/>
  <c r="B32" i="13"/>
  <c r="B33" i="13"/>
  <c r="B36" i="13"/>
  <c r="B37" i="13"/>
  <c r="B41" i="13"/>
  <c r="B43" i="13"/>
  <c r="B44" i="13"/>
  <c r="B45" i="13"/>
  <c r="B46" i="13"/>
  <c r="B47" i="13"/>
  <c r="B48" i="13"/>
  <c r="B50" i="13"/>
  <c r="B51" i="13"/>
  <c r="B52" i="13"/>
  <c r="B53" i="13"/>
  <c r="B54" i="13"/>
  <c r="B55" i="13"/>
  <c r="B56" i="13"/>
  <c r="B57" i="13"/>
  <c r="B58" i="13"/>
  <c r="B59" i="13"/>
  <c r="B60" i="13"/>
  <c r="B66" i="13"/>
  <c r="B70" i="13"/>
  <c r="B72" i="13"/>
  <c r="B73" i="13"/>
  <c r="B75" i="13"/>
  <c r="B76" i="13"/>
  <c r="B77" i="13"/>
  <c r="B78" i="13"/>
  <c r="B79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2" i="13"/>
  <c r="B114" i="13"/>
  <c r="B115" i="13"/>
  <c r="B2" i="13"/>
  <c r="C68" i="15"/>
  <c r="C69" i="15"/>
  <c r="C70" i="15"/>
  <c r="C73" i="15"/>
  <c r="C89" i="15"/>
  <c r="C90" i="15"/>
  <c r="C91" i="15"/>
  <c r="C92" i="15"/>
  <c r="C95" i="15"/>
  <c r="C10" i="15"/>
  <c r="H7" i="18"/>
  <c r="H8" i="18"/>
  <c r="C132" i="15"/>
  <c r="C133" i="15"/>
  <c r="C134" i="15"/>
  <c r="C135" i="15"/>
  <c r="D79" i="17"/>
  <c r="D78" i="17"/>
  <c r="D121" i="17"/>
  <c r="D122" i="17"/>
  <c r="D120" i="17"/>
  <c r="H102" i="17"/>
  <c r="J102" i="17"/>
  <c r="K102" i="17"/>
  <c r="L102" i="17"/>
  <c r="M102" i="17"/>
  <c r="N102" i="17"/>
  <c r="O102" i="17"/>
  <c r="P102" i="17"/>
  <c r="Q102" i="17"/>
  <c r="H107" i="17"/>
  <c r="J107" i="17"/>
  <c r="K107" i="17"/>
  <c r="L107" i="17"/>
  <c r="M107" i="17"/>
  <c r="N107" i="17"/>
  <c r="O107" i="17"/>
  <c r="P107" i="17"/>
  <c r="Q107" i="17"/>
  <c r="G3" i="1"/>
  <c r="J39" i="17"/>
  <c r="K39" i="17"/>
  <c r="L39" i="17"/>
  <c r="M39" i="17"/>
  <c r="N39" i="17"/>
  <c r="O39" i="17"/>
  <c r="P39" i="17"/>
  <c r="G2" i="17"/>
  <c r="G3" i="17"/>
  <c r="G4" i="17"/>
  <c r="G5" i="17"/>
  <c r="G6" i="17"/>
  <c r="G7" i="17"/>
  <c r="G8" i="17"/>
  <c r="G9" i="17"/>
  <c r="G10" i="17"/>
  <c r="G12" i="17"/>
  <c r="G13" i="17"/>
  <c r="G14" i="17"/>
  <c r="G15" i="17"/>
  <c r="G16" i="17"/>
  <c r="G17" i="17"/>
  <c r="G18" i="17"/>
  <c r="G19" i="17"/>
  <c r="G20" i="17"/>
  <c r="G21" i="17"/>
  <c r="G23" i="17"/>
  <c r="G24" i="17"/>
  <c r="G25" i="17"/>
  <c r="G26" i="17"/>
  <c r="G27" i="17"/>
  <c r="G28" i="17"/>
  <c r="G30" i="17"/>
  <c r="G31" i="17"/>
  <c r="G32" i="17"/>
  <c r="G33" i="17"/>
  <c r="G34" i="17"/>
  <c r="G35" i="17"/>
  <c r="G36" i="17"/>
  <c r="G37" i="17"/>
  <c r="G38" i="17"/>
  <c r="G39" i="17"/>
  <c r="G40" i="17"/>
  <c r="H39" i="17"/>
  <c r="D39" i="17"/>
  <c r="D40" i="17"/>
  <c r="G42" i="17"/>
  <c r="N19" i="17"/>
  <c r="H3" i="17"/>
  <c r="H4" i="17"/>
  <c r="H5" i="17"/>
  <c r="H6" i="17"/>
  <c r="H7" i="17"/>
  <c r="H8" i="17"/>
  <c r="H9" i="17"/>
  <c r="H10" i="17"/>
  <c r="H12" i="17"/>
  <c r="H13" i="17"/>
  <c r="H14" i="17"/>
  <c r="H15" i="17"/>
  <c r="H16" i="17"/>
  <c r="H17" i="17"/>
  <c r="H18" i="17"/>
  <c r="H19" i="17"/>
  <c r="H20" i="17"/>
  <c r="H21" i="17"/>
  <c r="H23" i="17"/>
  <c r="H24" i="17"/>
  <c r="H25" i="17"/>
  <c r="H26" i="17"/>
  <c r="H27" i="17"/>
  <c r="H28" i="17"/>
  <c r="H30" i="17"/>
  <c r="H31" i="17"/>
  <c r="H32" i="17"/>
  <c r="H33" i="17"/>
  <c r="H34" i="17"/>
  <c r="H35" i="17"/>
  <c r="H36" i="17"/>
  <c r="H37" i="17"/>
  <c r="H38" i="17"/>
  <c r="H40" i="17"/>
  <c r="H42" i="17"/>
  <c r="H43" i="17"/>
  <c r="H44" i="17"/>
  <c r="H45" i="17"/>
  <c r="H46" i="17"/>
  <c r="H47" i="17"/>
  <c r="H48" i="17"/>
  <c r="H49" i="17"/>
  <c r="H50" i="17"/>
  <c r="H51" i="17"/>
  <c r="H52" i="17"/>
  <c r="H53" i="17"/>
  <c r="H54" i="17"/>
  <c r="H55" i="17"/>
  <c r="H56" i="17"/>
  <c r="H57" i="17"/>
  <c r="H58" i="17"/>
  <c r="H59" i="17"/>
  <c r="H60" i="17"/>
  <c r="H61" i="17"/>
  <c r="H62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5" i="17"/>
  <c r="H76" i="17"/>
  <c r="H77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7" i="17"/>
  <c r="H98" i="17"/>
  <c r="H99" i="17"/>
  <c r="H100" i="17"/>
  <c r="H101" i="17"/>
  <c r="H103" i="17"/>
  <c r="H104" i="17"/>
  <c r="H105" i="17"/>
  <c r="H106" i="17"/>
  <c r="H108" i="17"/>
  <c r="H109" i="17"/>
  <c r="H110" i="17"/>
  <c r="H111" i="17"/>
  <c r="H112" i="17"/>
  <c r="H113" i="17"/>
  <c r="H114" i="17"/>
  <c r="H115" i="17"/>
  <c r="H116" i="17"/>
  <c r="H117" i="17"/>
  <c r="H118" i="17"/>
  <c r="H119" i="17"/>
  <c r="H120" i="17"/>
  <c r="H121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4" i="17"/>
  <c r="H2" i="17"/>
  <c r="J4" i="17"/>
  <c r="K4" i="17"/>
  <c r="L4" i="17"/>
  <c r="M4" i="17"/>
  <c r="N4" i="17"/>
  <c r="O4" i="17"/>
  <c r="P4" i="17"/>
  <c r="Q4" i="17"/>
  <c r="J5" i="17"/>
  <c r="K5" i="17"/>
  <c r="L5" i="17"/>
  <c r="M5" i="17"/>
  <c r="N5" i="17"/>
  <c r="O5" i="17"/>
  <c r="P5" i="17"/>
  <c r="Q5" i="17"/>
  <c r="J6" i="17"/>
  <c r="K6" i="17"/>
  <c r="L6" i="17"/>
  <c r="M6" i="17"/>
  <c r="N6" i="17"/>
  <c r="O6" i="17"/>
  <c r="P6" i="17"/>
  <c r="Q6" i="17"/>
  <c r="J7" i="17"/>
  <c r="K7" i="17"/>
  <c r="L7" i="17"/>
  <c r="M7" i="17"/>
  <c r="N7" i="17"/>
  <c r="O7" i="17"/>
  <c r="P7" i="17"/>
  <c r="Q7" i="17"/>
  <c r="J8" i="17"/>
  <c r="K8" i="17"/>
  <c r="L8" i="17"/>
  <c r="M8" i="17"/>
  <c r="N8" i="17"/>
  <c r="O8" i="17"/>
  <c r="P8" i="17"/>
  <c r="Q8" i="17"/>
  <c r="J9" i="17"/>
  <c r="K9" i="17"/>
  <c r="L9" i="17"/>
  <c r="M9" i="17"/>
  <c r="N9" i="17"/>
  <c r="O9" i="17"/>
  <c r="P9" i="17"/>
  <c r="Q9" i="17"/>
  <c r="J10" i="17"/>
  <c r="K10" i="17"/>
  <c r="L10" i="17"/>
  <c r="M10" i="17"/>
  <c r="N10" i="17"/>
  <c r="O10" i="17"/>
  <c r="P10" i="17"/>
  <c r="Q10" i="17"/>
  <c r="J12" i="17"/>
  <c r="K12" i="17"/>
  <c r="L12" i="17"/>
  <c r="M12" i="17"/>
  <c r="N12" i="17"/>
  <c r="O12" i="17"/>
  <c r="P12" i="17"/>
  <c r="Q12" i="17"/>
  <c r="J13" i="17"/>
  <c r="K13" i="17"/>
  <c r="L13" i="17"/>
  <c r="M13" i="17"/>
  <c r="N13" i="17"/>
  <c r="O13" i="17"/>
  <c r="P13" i="17"/>
  <c r="Q13" i="17"/>
  <c r="J14" i="17"/>
  <c r="K14" i="17"/>
  <c r="L14" i="17"/>
  <c r="M14" i="17"/>
  <c r="N14" i="17"/>
  <c r="O14" i="17"/>
  <c r="P14" i="17"/>
  <c r="Q14" i="17"/>
  <c r="J15" i="17"/>
  <c r="K15" i="17"/>
  <c r="L15" i="17"/>
  <c r="M15" i="17"/>
  <c r="N15" i="17"/>
  <c r="O15" i="17"/>
  <c r="P15" i="17"/>
  <c r="Q15" i="17"/>
  <c r="J16" i="17"/>
  <c r="K16" i="17"/>
  <c r="L16" i="17"/>
  <c r="M16" i="17"/>
  <c r="N16" i="17"/>
  <c r="O16" i="17"/>
  <c r="P16" i="17"/>
  <c r="Q16" i="17"/>
  <c r="J17" i="17"/>
  <c r="K17" i="17"/>
  <c r="L17" i="17"/>
  <c r="M17" i="17"/>
  <c r="N17" i="17"/>
  <c r="O17" i="17"/>
  <c r="P17" i="17"/>
  <c r="Q17" i="17"/>
  <c r="J18" i="17"/>
  <c r="K18" i="17"/>
  <c r="L18" i="17"/>
  <c r="M18" i="17"/>
  <c r="N18" i="17"/>
  <c r="O18" i="17"/>
  <c r="P18" i="17"/>
  <c r="Q18" i="17"/>
  <c r="J19" i="17"/>
  <c r="K19" i="17"/>
  <c r="L19" i="17"/>
  <c r="M19" i="17"/>
  <c r="O19" i="17"/>
  <c r="P19" i="17"/>
  <c r="Q19" i="17"/>
  <c r="J20" i="17"/>
  <c r="K20" i="17"/>
  <c r="L20" i="17"/>
  <c r="M20" i="17"/>
  <c r="N20" i="17"/>
  <c r="O20" i="17"/>
  <c r="P20" i="17"/>
  <c r="Q20" i="17"/>
  <c r="J21" i="17"/>
  <c r="K21" i="17"/>
  <c r="L21" i="17"/>
  <c r="M21" i="17"/>
  <c r="N21" i="17"/>
  <c r="O21" i="17"/>
  <c r="P21" i="17"/>
  <c r="Q21" i="17"/>
  <c r="J23" i="17"/>
  <c r="K23" i="17"/>
  <c r="L23" i="17"/>
  <c r="M23" i="17"/>
  <c r="N23" i="17"/>
  <c r="O23" i="17"/>
  <c r="P23" i="17"/>
  <c r="Q23" i="17"/>
  <c r="J24" i="17"/>
  <c r="K24" i="17"/>
  <c r="L24" i="17"/>
  <c r="M24" i="17"/>
  <c r="N24" i="17"/>
  <c r="O24" i="17"/>
  <c r="P24" i="17"/>
  <c r="Q24" i="17"/>
  <c r="J25" i="17"/>
  <c r="K25" i="17"/>
  <c r="L25" i="17"/>
  <c r="M25" i="17"/>
  <c r="N25" i="17"/>
  <c r="O25" i="17"/>
  <c r="P25" i="17"/>
  <c r="Q25" i="17"/>
  <c r="J26" i="17"/>
  <c r="K26" i="17"/>
  <c r="L26" i="17"/>
  <c r="M26" i="17"/>
  <c r="N26" i="17"/>
  <c r="O26" i="17"/>
  <c r="P26" i="17"/>
  <c r="Q26" i="17"/>
  <c r="J27" i="17"/>
  <c r="K27" i="17"/>
  <c r="L27" i="17"/>
  <c r="M27" i="17"/>
  <c r="N27" i="17"/>
  <c r="O27" i="17"/>
  <c r="P27" i="17"/>
  <c r="Q27" i="17"/>
  <c r="J28" i="17"/>
  <c r="K28" i="17"/>
  <c r="L28" i="17"/>
  <c r="M28" i="17"/>
  <c r="N28" i="17"/>
  <c r="O28" i="17"/>
  <c r="P28" i="17"/>
  <c r="Q28" i="17"/>
  <c r="J30" i="17"/>
  <c r="K30" i="17"/>
  <c r="L30" i="17"/>
  <c r="M30" i="17"/>
  <c r="N30" i="17"/>
  <c r="O30" i="17"/>
  <c r="P30" i="17"/>
  <c r="Q30" i="17"/>
  <c r="J31" i="17"/>
  <c r="K31" i="17"/>
  <c r="L31" i="17"/>
  <c r="M31" i="17"/>
  <c r="N31" i="17"/>
  <c r="O31" i="17"/>
  <c r="P31" i="17"/>
  <c r="Q31" i="17"/>
  <c r="J32" i="17"/>
  <c r="K32" i="17"/>
  <c r="L32" i="17"/>
  <c r="M32" i="17"/>
  <c r="N32" i="17"/>
  <c r="O32" i="17"/>
  <c r="P32" i="17"/>
  <c r="Q32" i="17"/>
  <c r="J33" i="17"/>
  <c r="K33" i="17"/>
  <c r="L33" i="17"/>
  <c r="M33" i="17"/>
  <c r="N33" i="17"/>
  <c r="O33" i="17"/>
  <c r="P33" i="17"/>
  <c r="Q33" i="17"/>
  <c r="J34" i="17"/>
  <c r="K34" i="17"/>
  <c r="L34" i="17"/>
  <c r="M34" i="17"/>
  <c r="N34" i="17"/>
  <c r="O34" i="17"/>
  <c r="P34" i="17"/>
  <c r="Q34" i="17"/>
  <c r="J35" i="17"/>
  <c r="K35" i="17"/>
  <c r="L35" i="17"/>
  <c r="M35" i="17"/>
  <c r="N35" i="17"/>
  <c r="O35" i="17"/>
  <c r="P35" i="17"/>
  <c r="Q35" i="17"/>
  <c r="J36" i="17"/>
  <c r="K36" i="17"/>
  <c r="L36" i="17"/>
  <c r="M36" i="17"/>
  <c r="N36" i="17"/>
  <c r="O36" i="17"/>
  <c r="P36" i="17"/>
  <c r="Q36" i="17"/>
  <c r="J37" i="17"/>
  <c r="K37" i="17"/>
  <c r="L37" i="17"/>
  <c r="M37" i="17"/>
  <c r="N37" i="17"/>
  <c r="O37" i="17"/>
  <c r="P37" i="17"/>
  <c r="Q37" i="17"/>
  <c r="J38" i="17"/>
  <c r="K38" i="17"/>
  <c r="L38" i="17"/>
  <c r="M38" i="17"/>
  <c r="N38" i="17"/>
  <c r="O38" i="17"/>
  <c r="P38" i="17"/>
  <c r="Q38" i="17"/>
  <c r="J40" i="17"/>
  <c r="K40" i="17"/>
  <c r="L40" i="17"/>
  <c r="M40" i="17"/>
  <c r="N40" i="17"/>
  <c r="O40" i="17"/>
  <c r="P40" i="17"/>
  <c r="Q40" i="17"/>
  <c r="J42" i="17"/>
  <c r="K42" i="17"/>
  <c r="L42" i="17"/>
  <c r="M42" i="17"/>
  <c r="N42" i="17"/>
  <c r="O42" i="17"/>
  <c r="P42" i="17"/>
  <c r="Q42" i="17"/>
  <c r="J43" i="17"/>
  <c r="K43" i="17"/>
  <c r="L43" i="17"/>
  <c r="M43" i="17"/>
  <c r="N43" i="17"/>
  <c r="O43" i="17"/>
  <c r="P43" i="17"/>
  <c r="Q43" i="17"/>
  <c r="J44" i="17"/>
  <c r="K44" i="17"/>
  <c r="L44" i="17"/>
  <c r="M44" i="17"/>
  <c r="N44" i="17"/>
  <c r="O44" i="17"/>
  <c r="P44" i="17"/>
  <c r="Q44" i="17"/>
  <c r="J45" i="17"/>
  <c r="K45" i="17"/>
  <c r="L45" i="17"/>
  <c r="M45" i="17"/>
  <c r="N45" i="17"/>
  <c r="O45" i="17"/>
  <c r="P45" i="17"/>
  <c r="Q45" i="17"/>
  <c r="J46" i="17"/>
  <c r="K46" i="17"/>
  <c r="L46" i="17"/>
  <c r="M46" i="17"/>
  <c r="N46" i="17"/>
  <c r="O46" i="17"/>
  <c r="P46" i="17"/>
  <c r="Q46" i="17"/>
  <c r="J47" i="17"/>
  <c r="K47" i="17"/>
  <c r="L47" i="17"/>
  <c r="M47" i="17"/>
  <c r="N47" i="17"/>
  <c r="O47" i="17"/>
  <c r="P47" i="17"/>
  <c r="Q47" i="17"/>
  <c r="J48" i="17"/>
  <c r="K48" i="17"/>
  <c r="L48" i="17"/>
  <c r="M48" i="17"/>
  <c r="N48" i="17"/>
  <c r="O48" i="17"/>
  <c r="P48" i="17"/>
  <c r="Q48" i="17"/>
  <c r="J49" i="17"/>
  <c r="K49" i="17"/>
  <c r="L49" i="17"/>
  <c r="M49" i="17"/>
  <c r="N49" i="17"/>
  <c r="O49" i="17"/>
  <c r="P49" i="17"/>
  <c r="Q49" i="17"/>
  <c r="J50" i="17"/>
  <c r="K50" i="17"/>
  <c r="L50" i="17"/>
  <c r="M50" i="17"/>
  <c r="N50" i="17"/>
  <c r="O50" i="17"/>
  <c r="P50" i="17"/>
  <c r="Q50" i="17"/>
  <c r="J51" i="17"/>
  <c r="K51" i="17"/>
  <c r="L51" i="17"/>
  <c r="M51" i="17"/>
  <c r="N51" i="17"/>
  <c r="O51" i="17"/>
  <c r="P51" i="17"/>
  <c r="Q51" i="17"/>
  <c r="J52" i="17"/>
  <c r="K52" i="17"/>
  <c r="L52" i="17"/>
  <c r="M52" i="17"/>
  <c r="N52" i="17"/>
  <c r="O52" i="17"/>
  <c r="P52" i="17"/>
  <c r="Q52" i="17"/>
  <c r="J53" i="17"/>
  <c r="K53" i="17"/>
  <c r="L53" i="17"/>
  <c r="M53" i="17"/>
  <c r="N53" i="17"/>
  <c r="O53" i="17"/>
  <c r="P53" i="17"/>
  <c r="Q53" i="17"/>
  <c r="J54" i="17"/>
  <c r="K54" i="17"/>
  <c r="L54" i="17"/>
  <c r="M54" i="17"/>
  <c r="N54" i="17"/>
  <c r="O54" i="17"/>
  <c r="P54" i="17"/>
  <c r="Q54" i="17"/>
  <c r="J55" i="17"/>
  <c r="K55" i="17"/>
  <c r="L55" i="17"/>
  <c r="M55" i="17"/>
  <c r="N55" i="17"/>
  <c r="O55" i="17"/>
  <c r="P55" i="17"/>
  <c r="Q55" i="17"/>
  <c r="J56" i="17"/>
  <c r="K56" i="17"/>
  <c r="L56" i="17"/>
  <c r="M56" i="17"/>
  <c r="N56" i="17"/>
  <c r="O56" i="17"/>
  <c r="P56" i="17"/>
  <c r="Q56" i="17"/>
  <c r="J57" i="17"/>
  <c r="K57" i="17"/>
  <c r="L57" i="17"/>
  <c r="M57" i="17"/>
  <c r="N57" i="17"/>
  <c r="O57" i="17"/>
  <c r="P57" i="17"/>
  <c r="Q57" i="17"/>
  <c r="J58" i="17"/>
  <c r="K58" i="17"/>
  <c r="L58" i="17"/>
  <c r="M58" i="17"/>
  <c r="N58" i="17"/>
  <c r="O58" i="17"/>
  <c r="P58" i="17"/>
  <c r="Q58" i="17"/>
  <c r="J59" i="17"/>
  <c r="K59" i="17"/>
  <c r="L59" i="17"/>
  <c r="M59" i="17"/>
  <c r="N59" i="17"/>
  <c r="O59" i="17"/>
  <c r="P59" i="17"/>
  <c r="Q59" i="17"/>
  <c r="J60" i="17"/>
  <c r="K60" i="17"/>
  <c r="L60" i="17"/>
  <c r="M60" i="17"/>
  <c r="N60" i="17"/>
  <c r="O60" i="17"/>
  <c r="P60" i="17"/>
  <c r="Q60" i="17"/>
  <c r="J61" i="17"/>
  <c r="K61" i="17"/>
  <c r="L61" i="17"/>
  <c r="M61" i="17"/>
  <c r="N61" i="17"/>
  <c r="O61" i="17"/>
  <c r="P61" i="17"/>
  <c r="Q61" i="17"/>
  <c r="J62" i="17"/>
  <c r="K62" i="17"/>
  <c r="L62" i="17"/>
  <c r="M62" i="17"/>
  <c r="N62" i="17"/>
  <c r="O62" i="17"/>
  <c r="P62" i="17"/>
  <c r="Q62" i="17"/>
  <c r="J63" i="17"/>
  <c r="K63" i="17"/>
  <c r="L63" i="17"/>
  <c r="M63" i="17"/>
  <c r="N63" i="17"/>
  <c r="O63" i="17"/>
  <c r="P63" i="17"/>
  <c r="Q63" i="17"/>
  <c r="J64" i="17"/>
  <c r="K64" i="17"/>
  <c r="L64" i="17"/>
  <c r="M64" i="17"/>
  <c r="N64" i="17"/>
  <c r="O64" i="17"/>
  <c r="P64" i="17"/>
  <c r="Q64" i="17"/>
  <c r="J65" i="17"/>
  <c r="K65" i="17"/>
  <c r="L65" i="17"/>
  <c r="M65" i="17"/>
  <c r="N65" i="17"/>
  <c r="O65" i="17"/>
  <c r="P65" i="17"/>
  <c r="Q65" i="17"/>
  <c r="J66" i="17"/>
  <c r="K66" i="17"/>
  <c r="L66" i="17"/>
  <c r="M66" i="17"/>
  <c r="N66" i="17"/>
  <c r="O66" i="17"/>
  <c r="P66" i="17"/>
  <c r="Q66" i="17"/>
  <c r="J67" i="17"/>
  <c r="K67" i="17"/>
  <c r="L67" i="17"/>
  <c r="M67" i="17"/>
  <c r="N67" i="17"/>
  <c r="O67" i="17"/>
  <c r="P67" i="17"/>
  <c r="Q67" i="17"/>
  <c r="J68" i="17"/>
  <c r="K68" i="17"/>
  <c r="L68" i="17"/>
  <c r="M68" i="17"/>
  <c r="N68" i="17"/>
  <c r="O68" i="17"/>
  <c r="P68" i="17"/>
  <c r="Q68" i="17"/>
  <c r="J69" i="17"/>
  <c r="K69" i="17"/>
  <c r="L69" i="17"/>
  <c r="M69" i="17"/>
  <c r="N69" i="17"/>
  <c r="O69" i="17"/>
  <c r="P69" i="17"/>
  <c r="Q69" i="17"/>
  <c r="J70" i="17"/>
  <c r="K70" i="17"/>
  <c r="L70" i="17"/>
  <c r="M70" i="17"/>
  <c r="N70" i="17"/>
  <c r="O70" i="17"/>
  <c r="P70" i="17"/>
  <c r="Q70" i="17"/>
  <c r="J71" i="17"/>
  <c r="K71" i="17"/>
  <c r="L71" i="17"/>
  <c r="M71" i="17"/>
  <c r="N71" i="17"/>
  <c r="O71" i="17"/>
  <c r="P71" i="17"/>
  <c r="Q71" i="17"/>
  <c r="J72" i="17"/>
  <c r="K72" i="17"/>
  <c r="L72" i="17"/>
  <c r="M72" i="17"/>
  <c r="N72" i="17"/>
  <c r="O72" i="17"/>
  <c r="P72" i="17"/>
  <c r="Q72" i="17"/>
  <c r="J73" i="17"/>
  <c r="K73" i="17"/>
  <c r="L73" i="17"/>
  <c r="M73" i="17"/>
  <c r="N73" i="17"/>
  <c r="O73" i="17"/>
  <c r="P73" i="17"/>
  <c r="Q73" i="17"/>
  <c r="J74" i="17"/>
  <c r="K74" i="17"/>
  <c r="L74" i="17"/>
  <c r="M74" i="17"/>
  <c r="N74" i="17"/>
  <c r="O74" i="17"/>
  <c r="P74" i="17"/>
  <c r="Q74" i="17"/>
  <c r="J75" i="17"/>
  <c r="K75" i="17"/>
  <c r="L75" i="17"/>
  <c r="M75" i="17"/>
  <c r="N75" i="17"/>
  <c r="O75" i="17"/>
  <c r="P75" i="17"/>
  <c r="Q75" i="17"/>
  <c r="J76" i="17"/>
  <c r="K76" i="17"/>
  <c r="L76" i="17"/>
  <c r="M76" i="17"/>
  <c r="N76" i="17"/>
  <c r="O76" i="17"/>
  <c r="P76" i="17"/>
  <c r="Q76" i="17"/>
  <c r="J77" i="17"/>
  <c r="K77" i="17"/>
  <c r="L77" i="17"/>
  <c r="M77" i="17"/>
  <c r="N77" i="17"/>
  <c r="O77" i="17"/>
  <c r="P77" i="17"/>
  <c r="Q77" i="17"/>
  <c r="J79" i="17"/>
  <c r="K79" i="17"/>
  <c r="L79" i="17"/>
  <c r="M79" i="17"/>
  <c r="N79" i="17"/>
  <c r="O79" i="17"/>
  <c r="P79" i="17"/>
  <c r="Q79" i="17"/>
  <c r="J80" i="17"/>
  <c r="K80" i="17"/>
  <c r="L80" i="17"/>
  <c r="M80" i="17"/>
  <c r="N80" i="17"/>
  <c r="O80" i="17"/>
  <c r="P80" i="17"/>
  <c r="Q80" i="17"/>
  <c r="J81" i="17"/>
  <c r="K81" i="17"/>
  <c r="L81" i="17"/>
  <c r="M81" i="17"/>
  <c r="N81" i="17"/>
  <c r="O81" i="17"/>
  <c r="P81" i="17"/>
  <c r="Q81" i="17"/>
  <c r="J82" i="17"/>
  <c r="K82" i="17"/>
  <c r="L82" i="17"/>
  <c r="M82" i="17"/>
  <c r="N82" i="17"/>
  <c r="O82" i="17"/>
  <c r="P82" i="17"/>
  <c r="Q82" i="17"/>
  <c r="J83" i="17"/>
  <c r="K83" i="17"/>
  <c r="L83" i="17"/>
  <c r="M83" i="17"/>
  <c r="N83" i="17"/>
  <c r="O83" i="17"/>
  <c r="P83" i="17"/>
  <c r="Q83" i="17"/>
  <c r="J84" i="17"/>
  <c r="K84" i="17"/>
  <c r="L84" i="17"/>
  <c r="M84" i="17"/>
  <c r="N84" i="17"/>
  <c r="O84" i="17"/>
  <c r="P84" i="17"/>
  <c r="Q84" i="17"/>
  <c r="J85" i="17"/>
  <c r="K85" i="17"/>
  <c r="L85" i="17"/>
  <c r="M85" i="17"/>
  <c r="N85" i="17"/>
  <c r="O85" i="17"/>
  <c r="P85" i="17"/>
  <c r="Q85" i="17"/>
  <c r="J86" i="17"/>
  <c r="K86" i="17"/>
  <c r="L86" i="17"/>
  <c r="M86" i="17"/>
  <c r="N86" i="17"/>
  <c r="O86" i="17"/>
  <c r="P86" i="17"/>
  <c r="Q86" i="17"/>
  <c r="J87" i="17"/>
  <c r="K87" i="17"/>
  <c r="L87" i="17"/>
  <c r="M87" i="17"/>
  <c r="N87" i="17"/>
  <c r="O87" i="17"/>
  <c r="P87" i="17"/>
  <c r="Q87" i="17"/>
  <c r="J88" i="17"/>
  <c r="K88" i="17"/>
  <c r="L88" i="17"/>
  <c r="M88" i="17"/>
  <c r="N88" i="17"/>
  <c r="O88" i="17"/>
  <c r="P88" i="17"/>
  <c r="Q88" i="17"/>
  <c r="J89" i="17"/>
  <c r="K89" i="17"/>
  <c r="L89" i="17"/>
  <c r="M89" i="17"/>
  <c r="N89" i="17"/>
  <c r="O89" i="17"/>
  <c r="P89" i="17"/>
  <c r="Q89" i="17"/>
  <c r="J90" i="17"/>
  <c r="K90" i="17"/>
  <c r="L90" i="17"/>
  <c r="M90" i="17"/>
  <c r="N90" i="17"/>
  <c r="O90" i="17"/>
  <c r="P90" i="17"/>
  <c r="Q90" i="17"/>
  <c r="J91" i="17"/>
  <c r="K91" i="17"/>
  <c r="L91" i="17"/>
  <c r="M91" i="17"/>
  <c r="N91" i="17"/>
  <c r="O91" i="17"/>
  <c r="P91" i="17"/>
  <c r="Q91" i="17"/>
  <c r="J92" i="17"/>
  <c r="K92" i="17"/>
  <c r="L92" i="17"/>
  <c r="M92" i="17"/>
  <c r="N92" i="17"/>
  <c r="O92" i="17"/>
  <c r="P92" i="17"/>
  <c r="Q92" i="17"/>
  <c r="J93" i="17"/>
  <c r="K93" i="17"/>
  <c r="L93" i="17"/>
  <c r="M93" i="17"/>
  <c r="N93" i="17"/>
  <c r="O93" i="17"/>
  <c r="P93" i="17"/>
  <c r="Q93" i="17"/>
  <c r="J94" i="17"/>
  <c r="K94" i="17"/>
  <c r="L94" i="17"/>
  <c r="M94" i="17"/>
  <c r="N94" i="17"/>
  <c r="O94" i="17"/>
  <c r="P94" i="17"/>
  <c r="Q94" i="17"/>
  <c r="J95" i="17"/>
  <c r="K95" i="17"/>
  <c r="L95" i="17"/>
  <c r="M95" i="17"/>
  <c r="N95" i="17"/>
  <c r="O95" i="17"/>
  <c r="P95" i="17"/>
  <c r="Q95" i="17"/>
  <c r="J96" i="17"/>
  <c r="K96" i="17"/>
  <c r="L96" i="17"/>
  <c r="M96" i="17"/>
  <c r="N96" i="17"/>
  <c r="O96" i="17"/>
  <c r="P96" i="17"/>
  <c r="Q96" i="17"/>
  <c r="J97" i="17"/>
  <c r="K97" i="17"/>
  <c r="L97" i="17"/>
  <c r="M97" i="17"/>
  <c r="N97" i="17"/>
  <c r="O97" i="17"/>
  <c r="P97" i="17"/>
  <c r="Q97" i="17"/>
  <c r="J98" i="17"/>
  <c r="K98" i="17"/>
  <c r="L98" i="17"/>
  <c r="M98" i="17"/>
  <c r="N98" i="17"/>
  <c r="O98" i="17"/>
  <c r="P98" i="17"/>
  <c r="Q98" i="17"/>
  <c r="J99" i="17"/>
  <c r="K99" i="17"/>
  <c r="L99" i="17"/>
  <c r="M99" i="17"/>
  <c r="N99" i="17"/>
  <c r="O99" i="17"/>
  <c r="P99" i="17"/>
  <c r="Q99" i="17"/>
  <c r="J100" i="17"/>
  <c r="K100" i="17"/>
  <c r="L100" i="17"/>
  <c r="M100" i="17"/>
  <c r="N100" i="17"/>
  <c r="O100" i="17"/>
  <c r="P100" i="17"/>
  <c r="Q100" i="17"/>
  <c r="J101" i="17"/>
  <c r="K101" i="17"/>
  <c r="L101" i="17"/>
  <c r="M101" i="17"/>
  <c r="N101" i="17"/>
  <c r="O101" i="17"/>
  <c r="P101" i="17"/>
  <c r="Q101" i="17"/>
  <c r="J103" i="17"/>
  <c r="K103" i="17"/>
  <c r="L103" i="17"/>
  <c r="M103" i="17"/>
  <c r="N103" i="17"/>
  <c r="O103" i="17"/>
  <c r="P103" i="17"/>
  <c r="Q103" i="17"/>
  <c r="J104" i="17"/>
  <c r="K104" i="17"/>
  <c r="L104" i="17"/>
  <c r="M104" i="17"/>
  <c r="N104" i="17"/>
  <c r="O104" i="17"/>
  <c r="P104" i="17"/>
  <c r="Q104" i="17"/>
  <c r="J105" i="17"/>
  <c r="K105" i="17"/>
  <c r="L105" i="17"/>
  <c r="M105" i="17"/>
  <c r="N105" i="17"/>
  <c r="O105" i="17"/>
  <c r="P105" i="17"/>
  <c r="Q105" i="17"/>
  <c r="J106" i="17"/>
  <c r="K106" i="17"/>
  <c r="L106" i="17"/>
  <c r="M106" i="17"/>
  <c r="N106" i="17"/>
  <c r="O106" i="17"/>
  <c r="P106" i="17"/>
  <c r="Q106" i="17"/>
  <c r="J108" i="17"/>
  <c r="K108" i="17"/>
  <c r="L108" i="17"/>
  <c r="M108" i="17"/>
  <c r="N108" i="17"/>
  <c r="O108" i="17"/>
  <c r="P108" i="17"/>
  <c r="Q108" i="17"/>
  <c r="J109" i="17"/>
  <c r="K109" i="17"/>
  <c r="L109" i="17"/>
  <c r="M109" i="17"/>
  <c r="N109" i="17"/>
  <c r="O109" i="17"/>
  <c r="P109" i="17"/>
  <c r="Q109" i="17"/>
  <c r="J110" i="17"/>
  <c r="K110" i="17"/>
  <c r="L110" i="17"/>
  <c r="M110" i="17"/>
  <c r="N110" i="17"/>
  <c r="O110" i="17"/>
  <c r="P110" i="17"/>
  <c r="Q110" i="17"/>
  <c r="J111" i="17"/>
  <c r="K111" i="17"/>
  <c r="L111" i="17"/>
  <c r="M111" i="17"/>
  <c r="N111" i="17"/>
  <c r="O111" i="17"/>
  <c r="P111" i="17"/>
  <c r="Q111" i="17"/>
  <c r="J112" i="17"/>
  <c r="K112" i="17"/>
  <c r="L112" i="17"/>
  <c r="M112" i="17"/>
  <c r="N112" i="17"/>
  <c r="O112" i="17"/>
  <c r="P112" i="17"/>
  <c r="Q112" i="17"/>
  <c r="J113" i="17"/>
  <c r="K113" i="17"/>
  <c r="L113" i="17"/>
  <c r="M113" i="17"/>
  <c r="N113" i="17"/>
  <c r="O113" i="17"/>
  <c r="P113" i="17"/>
  <c r="Q113" i="17"/>
  <c r="J114" i="17"/>
  <c r="K114" i="17"/>
  <c r="L114" i="17"/>
  <c r="M114" i="17"/>
  <c r="N114" i="17"/>
  <c r="O114" i="17"/>
  <c r="P114" i="17"/>
  <c r="Q114" i="17"/>
  <c r="J115" i="17"/>
  <c r="K115" i="17"/>
  <c r="L115" i="17"/>
  <c r="M115" i="17"/>
  <c r="N115" i="17"/>
  <c r="O115" i="17"/>
  <c r="P115" i="17"/>
  <c r="Q115" i="17"/>
  <c r="J116" i="17"/>
  <c r="K116" i="17"/>
  <c r="L116" i="17"/>
  <c r="M116" i="17"/>
  <c r="N116" i="17"/>
  <c r="O116" i="17"/>
  <c r="P116" i="17"/>
  <c r="Q116" i="17"/>
  <c r="J117" i="17"/>
  <c r="K117" i="17"/>
  <c r="L117" i="17"/>
  <c r="M117" i="17"/>
  <c r="N117" i="17"/>
  <c r="O117" i="17"/>
  <c r="P117" i="17"/>
  <c r="Q117" i="17"/>
  <c r="J118" i="17"/>
  <c r="K118" i="17"/>
  <c r="L118" i="17"/>
  <c r="M118" i="17"/>
  <c r="N118" i="17"/>
  <c r="O118" i="17"/>
  <c r="P118" i="17"/>
  <c r="Q118" i="17"/>
  <c r="J119" i="17"/>
  <c r="K119" i="17"/>
  <c r="L119" i="17"/>
  <c r="M119" i="17"/>
  <c r="N119" i="17"/>
  <c r="O119" i="17"/>
  <c r="P119" i="17"/>
  <c r="Q119" i="17"/>
  <c r="J120" i="17"/>
  <c r="K120" i="17"/>
  <c r="L120" i="17"/>
  <c r="M120" i="17"/>
  <c r="N120" i="17"/>
  <c r="O120" i="17"/>
  <c r="P120" i="17"/>
  <c r="Q120" i="17"/>
  <c r="J121" i="17"/>
  <c r="K121" i="17"/>
  <c r="L121" i="17"/>
  <c r="M121" i="17"/>
  <c r="N121" i="17"/>
  <c r="O121" i="17"/>
  <c r="P121" i="17"/>
  <c r="Q121" i="17"/>
  <c r="J122" i="17"/>
  <c r="K122" i="17"/>
  <c r="L122" i="17"/>
  <c r="M122" i="17"/>
  <c r="N122" i="17"/>
  <c r="O122" i="17"/>
  <c r="P122" i="17"/>
  <c r="Q122" i="17"/>
  <c r="J123" i="17"/>
  <c r="K123" i="17"/>
  <c r="L123" i="17"/>
  <c r="M123" i="17"/>
  <c r="N123" i="17"/>
  <c r="O123" i="17"/>
  <c r="P123" i="17"/>
  <c r="Q123" i="17"/>
  <c r="J124" i="17"/>
  <c r="K124" i="17"/>
  <c r="L124" i="17"/>
  <c r="M124" i="17"/>
  <c r="N124" i="17"/>
  <c r="O124" i="17"/>
  <c r="P124" i="17"/>
  <c r="Q124" i="17"/>
  <c r="J125" i="17"/>
  <c r="K125" i="17"/>
  <c r="L125" i="17"/>
  <c r="M125" i="17"/>
  <c r="N125" i="17"/>
  <c r="O125" i="17"/>
  <c r="P125" i="17"/>
  <c r="Q125" i="17"/>
  <c r="J126" i="17"/>
  <c r="K126" i="17"/>
  <c r="L126" i="17"/>
  <c r="M126" i="17"/>
  <c r="N126" i="17"/>
  <c r="O126" i="17"/>
  <c r="P126" i="17"/>
  <c r="Q126" i="17"/>
  <c r="J127" i="17"/>
  <c r="K127" i="17"/>
  <c r="L127" i="17"/>
  <c r="M127" i="17"/>
  <c r="N127" i="17"/>
  <c r="O127" i="17"/>
  <c r="P127" i="17"/>
  <c r="Q127" i="17"/>
  <c r="J128" i="17"/>
  <c r="K128" i="17"/>
  <c r="L128" i="17"/>
  <c r="M128" i="17"/>
  <c r="N128" i="17"/>
  <c r="O128" i="17"/>
  <c r="P128" i="17"/>
  <c r="Q128" i="17"/>
  <c r="J129" i="17"/>
  <c r="K129" i="17"/>
  <c r="L129" i="17"/>
  <c r="M129" i="17"/>
  <c r="N129" i="17"/>
  <c r="O129" i="17"/>
  <c r="P129" i="17"/>
  <c r="Q129" i="17"/>
  <c r="J130" i="17"/>
  <c r="K130" i="17"/>
  <c r="L130" i="17"/>
  <c r="M130" i="17"/>
  <c r="N130" i="17"/>
  <c r="O130" i="17"/>
  <c r="P130" i="17"/>
  <c r="Q130" i="17"/>
  <c r="J131" i="17"/>
  <c r="K131" i="17"/>
  <c r="L131" i="17"/>
  <c r="M131" i="17"/>
  <c r="N131" i="17"/>
  <c r="O131" i="17"/>
  <c r="P131" i="17"/>
  <c r="Q131" i="17"/>
  <c r="J132" i="17"/>
  <c r="K132" i="17"/>
  <c r="L132" i="17"/>
  <c r="M132" i="17"/>
  <c r="N132" i="17"/>
  <c r="O132" i="17"/>
  <c r="P132" i="17"/>
  <c r="Q132" i="17"/>
  <c r="J133" i="17"/>
  <c r="K133" i="17"/>
  <c r="L133" i="17"/>
  <c r="M133" i="17"/>
  <c r="N133" i="17"/>
  <c r="O133" i="17"/>
  <c r="P133" i="17"/>
  <c r="Q133" i="17"/>
  <c r="J134" i="17"/>
  <c r="K134" i="17"/>
  <c r="L134" i="17"/>
  <c r="M134" i="17"/>
  <c r="N134" i="17"/>
  <c r="O134" i="17"/>
  <c r="P134" i="17"/>
  <c r="Q134" i="17"/>
  <c r="Q3" i="17"/>
  <c r="P3" i="17"/>
  <c r="O3" i="17"/>
  <c r="N3" i="17"/>
  <c r="M3" i="17"/>
  <c r="L3" i="17"/>
  <c r="K3" i="17"/>
  <c r="J3" i="17"/>
  <c r="J2" i="17"/>
  <c r="K2" i="17"/>
  <c r="L2" i="17"/>
  <c r="M2" i="17"/>
  <c r="N2" i="17"/>
  <c r="O2" i="17"/>
  <c r="P2" i="17"/>
  <c r="Q2" i="17"/>
  <c r="D36" i="17"/>
  <c r="D37" i="17"/>
  <c r="D38" i="17"/>
  <c r="D42" i="17"/>
  <c r="D19" i="17"/>
  <c r="D20" i="17"/>
  <c r="D21" i="17"/>
  <c r="D23" i="17"/>
  <c r="D24" i="17"/>
  <c r="D25" i="17"/>
  <c r="D26" i="17"/>
  <c r="D27" i="17"/>
  <c r="D28" i="17"/>
  <c r="D30" i="17"/>
  <c r="D31" i="17"/>
  <c r="D32" i="17"/>
  <c r="D33" i="17"/>
  <c r="D34" i="17"/>
  <c r="D35" i="17"/>
  <c r="D18" i="17"/>
  <c r="D17" i="17"/>
  <c r="D16" i="17"/>
  <c r="D15" i="17"/>
  <c r="D14" i="17"/>
  <c r="D13" i="17"/>
  <c r="D12" i="17"/>
  <c r="D10" i="17"/>
  <c r="D9" i="17"/>
  <c r="D8" i="17"/>
  <c r="D7" i="17"/>
  <c r="D6" i="17"/>
  <c r="D5" i="17"/>
  <c r="D4" i="17"/>
  <c r="D3" i="17"/>
  <c r="B29" i="16"/>
  <c r="B28" i="16"/>
  <c r="J3" i="18"/>
  <c r="K3" i="18"/>
  <c r="L3" i="18"/>
  <c r="M3" i="18"/>
  <c r="N3" i="18"/>
  <c r="O3" i="18"/>
  <c r="P3" i="18"/>
  <c r="Q3" i="18"/>
  <c r="J4" i="18"/>
  <c r="K4" i="18"/>
  <c r="L4" i="18"/>
  <c r="M4" i="18"/>
  <c r="N4" i="18"/>
  <c r="O4" i="18"/>
  <c r="P4" i="18"/>
  <c r="Q4" i="18"/>
  <c r="J5" i="18"/>
  <c r="K5" i="18"/>
  <c r="L5" i="18"/>
  <c r="M5" i="18"/>
  <c r="N5" i="18"/>
  <c r="O5" i="18"/>
  <c r="P5" i="18"/>
  <c r="Q5" i="18"/>
  <c r="J6" i="18"/>
  <c r="K6" i="18"/>
  <c r="L6" i="18"/>
  <c r="M6" i="18"/>
  <c r="N6" i="18"/>
  <c r="O6" i="18"/>
  <c r="P6" i="18"/>
  <c r="Q6" i="18"/>
  <c r="J7" i="18"/>
  <c r="K7" i="18"/>
  <c r="L7" i="18"/>
  <c r="M7" i="18"/>
  <c r="N7" i="18"/>
  <c r="O7" i="18"/>
  <c r="P7" i="18"/>
  <c r="Q7" i="18"/>
  <c r="J8" i="18"/>
  <c r="K8" i="18"/>
  <c r="L8" i="18"/>
  <c r="M8" i="18"/>
  <c r="N8" i="18"/>
  <c r="O8" i="18"/>
  <c r="P8" i="18"/>
  <c r="Q8" i="18"/>
  <c r="J9" i="18"/>
  <c r="K9" i="18"/>
  <c r="L9" i="18"/>
  <c r="M9" i="18"/>
  <c r="N9" i="18"/>
  <c r="O9" i="18"/>
  <c r="P9" i="18"/>
  <c r="Q9" i="18"/>
  <c r="J10" i="18"/>
  <c r="K10" i="18"/>
  <c r="L10" i="18"/>
  <c r="M10" i="18"/>
  <c r="N10" i="18"/>
  <c r="O10" i="18"/>
  <c r="P10" i="18"/>
  <c r="Q10" i="18"/>
  <c r="J11" i="18"/>
  <c r="K11" i="18"/>
  <c r="L11" i="18"/>
  <c r="M11" i="18"/>
  <c r="N11" i="18"/>
  <c r="O11" i="18"/>
  <c r="P11" i="18"/>
  <c r="Q11" i="18"/>
  <c r="J12" i="18"/>
  <c r="K12" i="18"/>
  <c r="L12" i="18"/>
  <c r="M12" i="18"/>
  <c r="N12" i="18"/>
  <c r="O12" i="18"/>
  <c r="P12" i="18"/>
  <c r="Q12" i="18"/>
  <c r="J13" i="18"/>
  <c r="K13" i="18"/>
  <c r="L13" i="18"/>
  <c r="M13" i="18"/>
  <c r="N13" i="18"/>
  <c r="O13" i="18"/>
  <c r="P13" i="18"/>
  <c r="Q13" i="18"/>
  <c r="J14" i="18"/>
  <c r="K14" i="18"/>
  <c r="L14" i="18"/>
  <c r="M14" i="18"/>
  <c r="N14" i="18"/>
  <c r="O14" i="18"/>
  <c r="P14" i="18"/>
  <c r="Q14" i="18"/>
  <c r="J16" i="18"/>
  <c r="K16" i="18"/>
  <c r="L16" i="18"/>
  <c r="M16" i="18"/>
  <c r="N16" i="18"/>
  <c r="O16" i="18"/>
  <c r="P16" i="18"/>
  <c r="Q16" i="18"/>
  <c r="J17" i="18"/>
  <c r="K17" i="18"/>
  <c r="L17" i="18"/>
  <c r="M17" i="18"/>
  <c r="N17" i="18"/>
  <c r="O17" i="18"/>
  <c r="P17" i="18"/>
  <c r="Q17" i="18"/>
  <c r="J18" i="18"/>
  <c r="K18" i="18"/>
  <c r="L18" i="18"/>
  <c r="M18" i="18"/>
  <c r="N18" i="18"/>
  <c r="O18" i="18"/>
  <c r="P18" i="18"/>
  <c r="Q18" i="18"/>
  <c r="J19" i="18"/>
  <c r="K19" i="18"/>
  <c r="L19" i="18"/>
  <c r="M19" i="18"/>
  <c r="N19" i="18"/>
  <c r="O19" i="18"/>
  <c r="P19" i="18"/>
  <c r="Q19" i="18"/>
  <c r="J20" i="18"/>
  <c r="K20" i="18"/>
  <c r="L20" i="18"/>
  <c r="M20" i="18"/>
  <c r="N20" i="18"/>
  <c r="O20" i="18"/>
  <c r="P20" i="18"/>
  <c r="Q20" i="18"/>
  <c r="J21" i="18"/>
  <c r="K21" i="18"/>
  <c r="L21" i="18"/>
  <c r="M21" i="18"/>
  <c r="N21" i="18"/>
  <c r="O21" i="18"/>
  <c r="P21" i="18"/>
  <c r="Q21" i="18"/>
  <c r="J22" i="18"/>
  <c r="K22" i="18"/>
  <c r="L22" i="18"/>
  <c r="M22" i="18"/>
  <c r="N22" i="18"/>
  <c r="O22" i="18"/>
  <c r="P22" i="18"/>
  <c r="Q22" i="18"/>
  <c r="J23" i="18"/>
  <c r="K23" i="18"/>
  <c r="L23" i="18"/>
  <c r="M23" i="18"/>
  <c r="N23" i="18"/>
  <c r="O23" i="18"/>
  <c r="P23" i="18"/>
  <c r="Q23" i="18"/>
  <c r="J24" i="18"/>
  <c r="K24" i="18"/>
  <c r="L24" i="18"/>
  <c r="M24" i="18"/>
  <c r="N24" i="18"/>
  <c r="O24" i="18"/>
  <c r="P24" i="18"/>
  <c r="Q24" i="18"/>
  <c r="J25" i="18"/>
  <c r="K25" i="18"/>
  <c r="L25" i="18"/>
  <c r="M25" i="18"/>
  <c r="N25" i="18"/>
  <c r="O25" i="18"/>
  <c r="P25" i="18"/>
  <c r="Q25" i="18"/>
  <c r="J26" i="18"/>
  <c r="K26" i="18"/>
  <c r="L26" i="18"/>
  <c r="M26" i="18"/>
  <c r="N26" i="18"/>
  <c r="O26" i="18"/>
  <c r="P26" i="18"/>
  <c r="Q26" i="18"/>
  <c r="J27" i="18"/>
  <c r="K27" i="18"/>
  <c r="L27" i="18"/>
  <c r="M27" i="18"/>
  <c r="N27" i="18"/>
  <c r="O27" i="18"/>
  <c r="P27" i="18"/>
  <c r="Q27" i="18"/>
  <c r="J28" i="18"/>
  <c r="K28" i="18"/>
  <c r="L28" i="18"/>
  <c r="M28" i="18"/>
  <c r="N28" i="18"/>
  <c r="O28" i="18"/>
  <c r="P28" i="18"/>
  <c r="Q28" i="18"/>
  <c r="J29" i="18"/>
  <c r="K29" i="18"/>
  <c r="L29" i="18"/>
  <c r="M29" i="18"/>
  <c r="N29" i="18"/>
  <c r="O29" i="18"/>
  <c r="P29" i="18"/>
  <c r="Q29" i="18"/>
  <c r="J30" i="18"/>
  <c r="K30" i="18"/>
  <c r="L30" i="18"/>
  <c r="M30" i="18"/>
  <c r="N30" i="18"/>
  <c r="O30" i="18"/>
  <c r="P30" i="18"/>
  <c r="Q30" i="18"/>
  <c r="J31" i="18"/>
  <c r="K31" i="18"/>
  <c r="L31" i="18"/>
  <c r="M31" i="18"/>
  <c r="N31" i="18"/>
  <c r="O31" i="18"/>
  <c r="P31" i="18"/>
  <c r="Q31" i="18"/>
  <c r="J32" i="18"/>
  <c r="K32" i="18"/>
  <c r="L32" i="18"/>
  <c r="M32" i="18"/>
  <c r="N32" i="18"/>
  <c r="O32" i="18"/>
  <c r="P32" i="18"/>
  <c r="Q32" i="18"/>
  <c r="J33" i="18"/>
  <c r="K33" i="18"/>
  <c r="L33" i="18"/>
  <c r="M33" i="18"/>
  <c r="N33" i="18"/>
  <c r="O33" i="18"/>
  <c r="P33" i="18"/>
  <c r="Q33" i="18"/>
  <c r="J34" i="18"/>
  <c r="K34" i="18"/>
  <c r="L34" i="18"/>
  <c r="M34" i="18"/>
  <c r="N34" i="18"/>
  <c r="O34" i="18"/>
  <c r="P34" i="18"/>
  <c r="Q34" i="18"/>
  <c r="J35" i="18"/>
  <c r="K35" i="18"/>
  <c r="L35" i="18"/>
  <c r="M35" i="18"/>
  <c r="N35" i="18"/>
  <c r="O35" i="18"/>
  <c r="P35" i="18"/>
  <c r="Q35" i="18"/>
  <c r="J36" i="18"/>
  <c r="K36" i="18"/>
  <c r="L36" i="18"/>
  <c r="M36" i="18"/>
  <c r="N36" i="18"/>
  <c r="O36" i="18"/>
  <c r="P36" i="18"/>
  <c r="Q36" i="18"/>
  <c r="J37" i="18"/>
  <c r="K37" i="18"/>
  <c r="L37" i="18"/>
  <c r="M37" i="18"/>
  <c r="N37" i="18"/>
  <c r="O37" i="18"/>
  <c r="P37" i="18"/>
  <c r="Q37" i="18"/>
  <c r="J38" i="18"/>
  <c r="K38" i="18"/>
  <c r="L38" i="18"/>
  <c r="M38" i="18"/>
  <c r="N38" i="18"/>
  <c r="O38" i="18"/>
  <c r="P38" i="18"/>
  <c r="Q38" i="18"/>
  <c r="J39" i="18"/>
  <c r="K39" i="18"/>
  <c r="L39" i="18"/>
  <c r="M39" i="18"/>
  <c r="N39" i="18"/>
  <c r="O39" i="18"/>
  <c r="P39" i="18"/>
  <c r="Q39" i="18"/>
  <c r="J40" i="18"/>
  <c r="K40" i="18"/>
  <c r="L40" i="18"/>
  <c r="M40" i="18"/>
  <c r="N40" i="18"/>
  <c r="O40" i="18"/>
  <c r="P40" i="18"/>
  <c r="Q40" i="18"/>
  <c r="J41" i="18"/>
  <c r="K41" i="18"/>
  <c r="L41" i="18"/>
  <c r="M41" i="18"/>
  <c r="N41" i="18"/>
  <c r="O41" i="18"/>
  <c r="P41" i="18"/>
  <c r="Q41" i="18"/>
  <c r="J42" i="18"/>
  <c r="K42" i="18"/>
  <c r="L42" i="18"/>
  <c r="M42" i="18"/>
  <c r="N42" i="18"/>
  <c r="O42" i="18"/>
  <c r="P42" i="18"/>
  <c r="Q42" i="18"/>
  <c r="J43" i="18"/>
  <c r="K43" i="18"/>
  <c r="L43" i="18"/>
  <c r="M43" i="18"/>
  <c r="N43" i="18"/>
  <c r="O43" i="18"/>
  <c r="P43" i="18"/>
  <c r="Q43" i="18"/>
  <c r="J44" i="18"/>
  <c r="K44" i="18"/>
  <c r="L44" i="18"/>
  <c r="M44" i="18"/>
  <c r="N44" i="18"/>
  <c r="O44" i="18"/>
  <c r="P44" i="18"/>
  <c r="Q44" i="18"/>
  <c r="J45" i="18"/>
  <c r="K45" i="18"/>
  <c r="L45" i="18"/>
  <c r="M45" i="18"/>
  <c r="N45" i="18"/>
  <c r="O45" i="18"/>
  <c r="P45" i="18"/>
  <c r="Q45" i="18"/>
  <c r="J46" i="18"/>
  <c r="K46" i="18"/>
  <c r="L46" i="18"/>
  <c r="M46" i="18"/>
  <c r="N46" i="18"/>
  <c r="O46" i="18"/>
  <c r="P46" i="18"/>
  <c r="Q46" i="18"/>
  <c r="J47" i="18"/>
  <c r="K47" i="18"/>
  <c r="L47" i="18"/>
  <c r="M47" i="18"/>
  <c r="N47" i="18"/>
  <c r="O47" i="18"/>
  <c r="P47" i="18"/>
  <c r="Q47" i="18"/>
  <c r="J48" i="18"/>
  <c r="K48" i="18"/>
  <c r="L48" i="18"/>
  <c r="M48" i="18"/>
  <c r="N48" i="18"/>
  <c r="O48" i="18"/>
  <c r="P48" i="18"/>
  <c r="Q48" i="18"/>
  <c r="J49" i="18"/>
  <c r="K49" i="18"/>
  <c r="L49" i="18"/>
  <c r="M49" i="18"/>
  <c r="N49" i="18"/>
  <c r="O49" i="18"/>
  <c r="P49" i="18"/>
  <c r="Q49" i="18"/>
  <c r="J50" i="18"/>
  <c r="K50" i="18"/>
  <c r="L50" i="18"/>
  <c r="M50" i="18"/>
  <c r="N50" i="18"/>
  <c r="O50" i="18"/>
  <c r="P50" i="18"/>
  <c r="Q50" i="18"/>
  <c r="J51" i="18"/>
  <c r="K51" i="18"/>
  <c r="L51" i="18"/>
  <c r="M51" i="18"/>
  <c r="N51" i="18"/>
  <c r="O51" i="18"/>
  <c r="P51" i="18"/>
  <c r="Q51" i="18"/>
  <c r="J52" i="18"/>
  <c r="K52" i="18"/>
  <c r="L52" i="18"/>
  <c r="M52" i="18"/>
  <c r="N52" i="18"/>
  <c r="O52" i="18"/>
  <c r="P52" i="18"/>
  <c r="Q52" i="18"/>
  <c r="J53" i="18"/>
  <c r="K53" i="18"/>
  <c r="L53" i="18"/>
  <c r="M53" i="18"/>
  <c r="N53" i="18"/>
  <c r="O53" i="18"/>
  <c r="P53" i="18"/>
  <c r="Q53" i="18"/>
  <c r="J54" i="18"/>
  <c r="K54" i="18"/>
  <c r="L54" i="18"/>
  <c r="M54" i="18"/>
  <c r="N54" i="18"/>
  <c r="O54" i="18"/>
  <c r="P54" i="18"/>
  <c r="Q54" i="18"/>
  <c r="J55" i="18"/>
  <c r="K55" i="18"/>
  <c r="L55" i="18"/>
  <c r="M55" i="18"/>
  <c r="N55" i="18"/>
  <c r="O55" i="18"/>
  <c r="P55" i="18"/>
  <c r="Q55" i="18"/>
  <c r="J56" i="18"/>
  <c r="K56" i="18"/>
  <c r="L56" i="18"/>
  <c r="M56" i="18"/>
  <c r="N56" i="18"/>
  <c r="O56" i="18"/>
  <c r="P56" i="18"/>
  <c r="Q56" i="18"/>
  <c r="J57" i="18"/>
  <c r="K57" i="18"/>
  <c r="L57" i="18"/>
  <c r="M57" i="18"/>
  <c r="N57" i="18"/>
  <c r="O57" i="18"/>
  <c r="P57" i="18"/>
  <c r="Q57" i="18"/>
  <c r="J58" i="18"/>
  <c r="K58" i="18"/>
  <c r="L58" i="18"/>
  <c r="M58" i="18"/>
  <c r="N58" i="18"/>
  <c r="O58" i="18"/>
  <c r="P58" i="18"/>
  <c r="Q58" i="18"/>
  <c r="J59" i="18"/>
  <c r="K59" i="18"/>
  <c r="L59" i="18"/>
  <c r="M59" i="18"/>
  <c r="N59" i="18"/>
  <c r="O59" i="18"/>
  <c r="P59" i="18"/>
  <c r="Q59" i="18"/>
  <c r="J60" i="18"/>
  <c r="K60" i="18"/>
  <c r="L60" i="18"/>
  <c r="M60" i="18"/>
  <c r="N60" i="18"/>
  <c r="O60" i="18"/>
  <c r="P60" i="18"/>
  <c r="Q60" i="18"/>
  <c r="J61" i="18"/>
  <c r="K61" i="18"/>
  <c r="L61" i="18"/>
  <c r="M61" i="18"/>
  <c r="N61" i="18"/>
  <c r="O61" i="18"/>
  <c r="P61" i="18"/>
  <c r="Q61" i="18"/>
  <c r="J62" i="18"/>
  <c r="K62" i="18"/>
  <c r="L62" i="18"/>
  <c r="M62" i="18"/>
  <c r="N62" i="18"/>
  <c r="O62" i="18"/>
  <c r="P62" i="18"/>
  <c r="Q62" i="18"/>
  <c r="J63" i="18"/>
  <c r="K63" i="18"/>
  <c r="L63" i="18"/>
  <c r="M63" i="18"/>
  <c r="N63" i="18"/>
  <c r="O63" i="18"/>
  <c r="P63" i="18"/>
  <c r="Q63" i="18"/>
  <c r="J64" i="18"/>
  <c r="K64" i="18"/>
  <c r="L64" i="18"/>
  <c r="M64" i="18"/>
  <c r="N64" i="18"/>
  <c r="O64" i="18"/>
  <c r="P64" i="18"/>
  <c r="Q64" i="18"/>
  <c r="J65" i="18"/>
  <c r="K65" i="18"/>
  <c r="L65" i="18"/>
  <c r="M65" i="18"/>
  <c r="N65" i="18"/>
  <c r="O65" i="18"/>
  <c r="P65" i="18"/>
  <c r="Q65" i="18"/>
  <c r="J66" i="18"/>
  <c r="K66" i="18"/>
  <c r="L66" i="18"/>
  <c r="M66" i="18"/>
  <c r="N66" i="18"/>
  <c r="O66" i="18"/>
  <c r="P66" i="18"/>
  <c r="Q66" i="18"/>
  <c r="J67" i="18"/>
  <c r="K67" i="18"/>
  <c r="L67" i="18"/>
  <c r="M67" i="18"/>
  <c r="N67" i="18"/>
  <c r="O67" i="18"/>
  <c r="P67" i="18"/>
  <c r="Q67" i="18"/>
  <c r="J68" i="18"/>
  <c r="K68" i="18"/>
  <c r="L68" i="18"/>
  <c r="M68" i="18"/>
  <c r="N68" i="18"/>
  <c r="O68" i="18"/>
  <c r="P68" i="18"/>
  <c r="Q68" i="18"/>
  <c r="J69" i="18"/>
  <c r="K69" i="18"/>
  <c r="L69" i="18"/>
  <c r="M69" i="18"/>
  <c r="N69" i="18"/>
  <c r="O69" i="18"/>
  <c r="P69" i="18"/>
  <c r="Q69" i="18"/>
  <c r="J70" i="18"/>
  <c r="K70" i="18"/>
  <c r="L70" i="18"/>
  <c r="M70" i="18"/>
  <c r="N70" i="18"/>
  <c r="O70" i="18"/>
  <c r="P70" i="18"/>
  <c r="Q70" i="18"/>
  <c r="J71" i="18"/>
  <c r="K71" i="18"/>
  <c r="L71" i="18"/>
  <c r="M71" i="18"/>
  <c r="N71" i="18"/>
  <c r="O71" i="18"/>
  <c r="P71" i="18"/>
  <c r="Q71" i="18"/>
  <c r="Q2" i="18"/>
  <c r="P2" i="18"/>
  <c r="O2" i="18"/>
  <c r="N2" i="18"/>
  <c r="M2" i="18"/>
  <c r="L2" i="18"/>
  <c r="K2" i="18"/>
  <c r="J2" i="18"/>
  <c r="H69" i="18"/>
  <c r="H70" i="18"/>
  <c r="H71" i="18"/>
  <c r="H59" i="18"/>
  <c r="H60" i="18"/>
  <c r="H61" i="18"/>
  <c r="H62" i="18"/>
  <c r="H63" i="18"/>
  <c r="H64" i="18"/>
  <c r="H65" i="18"/>
  <c r="H66" i="18"/>
  <c r="H67" i="18"/>
  <c r="H68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56" i="18"/>
  <c r="H57" i="18"/>
  <c r="H58" i="18"/>
  <c r="H39" i="18"/>
  <c r="H37" i="18"/>
  <c r="H36" i="18"/>
  <c r="H35" i="18"/>
  <c r="H34" i="18"/>
  <c r="H33" i="18"/>
  <c r="H32" i="18"/>
  <c r="H25" i="18"/>
  <c r="H26" i="18"/>
  <c r="H27" i="18"/>
  <c r="H28" i="18"/>
  <c r="H29" i="18"/>
  <c r="H30" i="18"/>
  <c r="H24" i="18"/>
  <c r="H16" i="18"/>
  <c r="H17" i="18"/>
  <c r="H18" i="18"/>
  <c r="H19" i="18"/>
  <c r="H20" i="18"/>
  <c r="H21" i="18"/>
  <c r="H22" i="18"/>
  <c r="H11" i="18"/>
  <c r="H12" i="18"/>
  <c r="H13" i="18"/>
  <c r="H14" i="18"/>
  <c r="H10" i="18"/>
  <c r="H3" i="18"/>
  <c r="H4" i="18"/>
  <c r="H5" i="18"/>
  <c r="H6" i="18"/>
  <c r="H2" i="18"/>
  <c r="E44" i="16"/>
  <c r="E46" i="16"/>
  <c r="E47" i="16"/>
  <c r="E48" i="16"/>
  <c r="E45" i="16"/>
  <c r="J3" i="1"/>
  <c r="K3" i="1"/>
  <c r="L3" i="1"/>
  <c r="M3" i="1"/>
  <c r="N3" i="1"/>
  <c r="O3" i="1"/>
  <c r="P3" i="1"/>
  <c r="Q3" i="1"/>
  <c r="J4" i="1"/>
  <c r="K4" i="1"/>
  <c r="L4" i="1"/>
  <c r="M4" i="1"/>
  <c r="N4" i="1"/>
  <c r="O4" i="1"/>
  <c r="P4" i="1"/>
  <c r="Q4" i="1"/>
  <c r="J5" i="1"/>
  <c r="K5" i="1"/>
  <c r="L5" i="1"/>
  <c r="M5" i="1"/>
  <c r="N5" i="1"/>
  <c r="O5" i="1"/>
  <c r="P5" i="1"/>
  <c r="Q5" i="1"/>
  <c r="J6" i="1"/>
  <c r="K6" i="1"/>
  <c r="L6" i="1"/>
  <c r="M6" i="1"/>
  <c r="N6" i="1"/>
  <c r="O6" i="1"/>
  <c r="P6" i="1"/>
  <c r="Q6" i="1"/>
  <c r="J7" i="1"/>
  <c r="K7" i="1"/>
  <c r="L7" i="1"/>
  <c r="M7" i="1"/>
  <c r="N7" i="1"/>
  <c r="O7" i="1"/>
  <c r="P7" i="1"/>
  <c r="Q7" i="1"/>
  <c r="J8" i="1"/>
  <c r="K8" i="1"/>
  <c r="L8" i="1"/>
  <c r="M8" i="1"/>
  <c r="N8" i="1"/>
  <c r="O8" i="1"/>
  <c r="P8" i="1"/>
  <c r="Q8" i="1"/>
  <c r="J9" i="1"/>
  <c r="K9" i="1"/>
  <c r="L9" i="1"/>
  <c r="M9" i="1"/>
  <c r="N9" i="1"/>
  <c r="O9" i="1"/>
  <c r="P9" i="1"/>
  <c r="Q9" i="1"/>
  <c r="J10" i="1"/>
  <c r="K10" i="1"/>
  <c r="L10" i="1"/>
  <c r="M10" i="1"/>
  <c r="N10" i="1"/>
  <c r="O10" i="1"/>
  <c r="P10" i="1"/>
  <c r="Q10" i="1"/>
  <c r="J11" i="1"/>
  <c r="K11" i="1"/>
  <c r="L11" i="1"/>
  <c r="M11" i="1"/>
  <c r="N11" i="1"/>
  <c r="O11" i="1"/>
  <c r="P11" i="1"/>
  <c r="Q11" i="1"/>
  <c r="J12" i="1"/>
  <c r="K12" i="1"/>
  <c r="L12" i="1"/>
  <c r="M12" i="1"/>
  <c r="N12" i="1"/>
  <c r="O12" i="1"/>
  <c r="P12" i="1"/>
  <c r="Q12" i="1"/>
  <c r="J13" i="1"/>
  <c r="K13" i="1"/>
  <c r="L13" i="1"/>
  <c r="M13" i="1"/>
  <c r="N13" i="1"/>
  <c r="O13" i="1"/>
  <c r="P13" i="1"/>
  <c r="Q13" i="1"/>
  <c r="J14" i="1"/>
  <c r="K14" i="1"/>
  <c r="L14" i="1"/>
  <c r="M14" i="1"/>
  <c r="N14" i="1"/>
  <c r="O14" i="1"/>
  <c r="P14" i="1"/>
  <c r="Q14" i="1"/>
  <c r="J15" i="1"/>
  <c r="K15" i="1"/>
  <c r="L15" i="1"/>
  <c r="M15" i="1"/>
  <c r="N15" i="1"/>
  <c r="O15" i="1"/>
  <c r="P15" i="1"/>
  <c r="Q15" i="1"/>
  <c r="J16" i="1"/>
  <c r="K16" i="1"/>
  <c r="L16" i="1"/>
  <c r="M16" i="1"/>
  <c r="N16" i="1"/>
  <c r="O16" i="1"/>
  <c r="P16" i="1"/>
  <c r="Q16" i="1"/>
  <c r="J17" i="1"/>
  <c r="K17" i="1"/>
  <c r="L17" i="1"/>
  <c r="M17" i="1"/>
  <c r="N17" i="1"/>
  <c r="O17" i="1"/>
  <c r="P17" i="1"/>
  <c r="Q17" i="1"/>
  <c r="J18" i="1"/>
  <c r="K18" i="1"/>
  <c r="L18" i="1"/>
  <c r="M18" i="1"/>
  <c r="N18" i="1"/>
  <c r="O18" i="1"/>
  <c r="P18" i="1"/>
  <c r="Q18" i="1"/>
  <c r="J19" i="1"/>
  <c r="K19" i="1"/>
  <c r="L19" i="1"/>
  <c r="M19" i="1"/>
  <c r="N19" i="1"/>
  <c r="O19" i="1"/>
  <c r="P19" i="1"/>
  <c r="Q19" i="1"/>
  <c r="J20" i="1"/>
  <c r="K20" i="1"/>
  <c r="L20" i="1"/>
  <c r="M20" i="1"/>
  <c r="N20" i="1"/>
  <c r="O20" i="1"/>
  <c r="P20" i="1"/>
  <c r="Q20" i="1"/>
  <c r="J21" i="1"/>
  <c r="K21" i="1"/>
  <c r="L21" i="1"/>
  <c r="M21" i="1"/>
  <c r="N21" i="1"/>
  <c r="O21" i="1"/>
  <c r="P21" i="1"/>
  <c r="Q21" i="1"/>
  <c r="J22" i="1"/>
  <c r="K22" i="1"/>
  <c r="L22" i="1"/>
  <c r="M22" i="1"/>
  <c r="N22" i="1"/>
  <c r="O22" i="1"/>
  <c r="P22" i="1"/>
  <c r="Q22" i="1"/>
  <c r="J23" i="1"/>
  <c r="K23" i="1"/>
  <c r="L23" i="1"/>
  <c r="M23" i="1"/>
  <c r="N23" i="1"/>
  <c r="O23" i="1"/>
  <c r="P23" i="1"/>
  <c r="Q23" i="1"/>
  <c r="J24" i="1"/>
  <c r="K24" i="1"/>
  <c r="L24" i="1"/>
  <c r="M24" i="1"/>
  <c r="N24" i="1"/>
  <c r="O24" i="1"/>
  <c r="P24" i="1"/>
  <c r="Q24" i="1"/>
  <c r="J25" i="1"/>
  <c r="K25" i="1"/>
  <c r="L25" i="1"/>
  <c r="M25" i="1"/>
  <c r="N25" i="1"/>
  <c r="O25" i="1"/>
  <c r="P25" i="1"/>
  <c r="Q25" i="1"/>
  <c r="J26" i="1"/>
  <c r="K26" i="1"/>
  <c r="L26" i="1"/>
  <c r="M26" i="1"/>
  <c r="N26" i="1"/>
  <c r="O26" i="1"/>
  <c r="P26" i="1"/>
  <c r="Q26" i="1"/>
  <c r="J27" i="1"/>
  <c r="K27" i="1"/>
  <c r="L27" i="1"/>
  <c r="M27" i="1"/>
  <c r="N27" i="1"/>
  <c r="O27" i="1"/>
  <c r="P27" i="1"/>
  <c r="Q27" i="1"/>
  <c r="J28" i="1"/>
  <c r="K28" i="1"/>
  <c r="L28" i="1"/>
  <c r="M28" i="1"/>
  <c r="N28" i="1"/>
  <c r="O28" i="1"/>
  <c r="P28" i="1"/>
  <c r="Q28" i="1"/>
  <c r="J29" i="1"/>
  <c r="K29" i="1"/>
  <c r="L29" i="1"/>
  <c r="M29" i="1"/>
  <c r="N29" i="1"/>
  <c r="O29" i="1"/>
  <c r="P29" i="1"/>
  <c r="Q29" i="1"/>
  <c r="J30" i="1"/>
  <c r="K30" i="1"/>
  <c r="L30" i="1"/>
  <c r="M30" i="1"/>
  <c r="N30" i="1"/>
  <c r="O30" i="1"/>
  <c r="P30" i="1"/>
  <c r="Q30" i="1"/>
  <c r="J31" i="1"/>
  <c r="K31" i="1"/>
  <c r="L31" i="1"/>
  <c r="M31" i="1"/>
  <c r="N31" i="1"/>
  <c r="O31" i="1"/>
  <c r="P31" i="1"/>
  <c r="Q31" i="1"/>
  <c r="J32" i="1"/>
  <c r="K32" i="1"/>
  <c r="L32" i="1"/>
  <c r="M32" i="1"/>
  <c r="N32" i="1"/>
  <c r="O32" i="1"/>
  <c r="P32" i="1"/>
  <c r="Q32" i="1"/>
  <c r="J33" i="1"/>
  <c r="K33" i="1"/>
  <c r="L33" i="1"/>
  <c r="M33" i="1"/>
  <c r="N33" i="1"/>
  <c r="O33" i="1"/>
  <c r="P33" i="1"/>
  <c r="Q33" i="1"/>
  <c r="J34" i="1"/>
  <c r="K34" i="1"/>
  <c r="L34" i="1"/>
  <c r="M34" i="1"/>
  <c r="N34" i="1"/>
  <c r="O34" i="1"/>
  <c r="P34" i="1"/>
  <c r="Q34" i="1"/>
  <c r="J35" i="1"/>
  <c r="K35" i="1"/>
  <c r="L35" i="1"/>
  <c r="M35" i="1"/>
  <c r="N35" i="1"/>
  <c r="O35" i="1"/>
  <c r="P35" i="1"/>
  <c r="Q35" i="1"/>
  <c r="J36" i="1"/>
  <c r="K36" i="1"/>
  <c r="L36" i="1"/>
  <c r="M36" i="1"/>
  <c r="N36" i="1"/>
  <c r="O36" i="1"/>
  <c r="P36" i="1"/>
  <c r="Q36" i="1"/>
  <c r="J37" i="1"/>
  <c r="K37" i="1"/>
  <c r="L37" i="1"/>
  <c r="M37" i="1"/>
  <c r="N37" i="1"/>
  <c r="O37" i="1"/>
  <c r="P37" i="1"/>
  <c r="Q37" i="1"/>
  <c r="J38" i="1"/>
  <c r="K38" i="1"/>
  <c r="L38" i="1"/>
  <c r="M38" i="1"/>
  <c r="N38" i="1"/>
  <c r="O38" i="1"/>
  <c r="P38" i="1"/>
  <c r="Q38" i="1"/>
  <c r="J39" i="1"/>
  <c r="K39" i="1"/>
  <c r="L39" i="1"/>
  <c r="M39" i="1"/>
  <c r="N39" i="1"/>
  <c r="O39" i="1"/>
  <c r="P39" i="1"/>
  <c r="Q39" i="1"/>
  <c r="J40" i="1"/>
  <c r="K40" i="1"/>
  <c r="L40" i="1"/>
  <c r="M40" i="1"/>
  <c r="N40" i="1"/>
  <c r="O40" i="1"/>
  <c r="P40" i="1"/>
  <c r="Q40" i="1"/>
  <c r="J41" i="1"/>
  <c r="K41" i="1"/>
  <c r="L41" i="1"/>
  <c r="M41" i="1"/>
  <c r="N41" i="1"/>
  <c r="O41" i="1"/>
  <c r="P41" i="1"/>
  <c r="Q41" i="1"/>
  <c r="J42" i="1"/>
  <c r="K42" i="1"/>
  <c r="L42" i="1"/>
  <c r="M42" i="1"/>
  <c r="N42" i="1"/>
  <c r="O42" i="1"/>
  <c r="P42" i="1"/>
  <c r="Q42" i="1"/>
  <c r="J43" i="1"/>
  <c r="K43" i="1"/>
  <c r="L43" i="1"/>
  <c r="M43" i="1"/>
  <c r="N43" i="1"/>
  <c r="O43" i="1"/>
  <c r="P43" i="1"/>
  <c r="Q43" i="1"/>
  <c r="J44" i="1"/>
  <c r="K44" i="1"/>
  <c r="L44" i="1"/>
  <c r="M44" i="1"/>
  <c r="N44" i="1"/>
  <c r="O44" i="1"/>
  <c r="P44" i="1"/>
  <c r="Q44" i="1"/>
  <c r="J45" i="1"/>
  <c r="K45" i="1"/>
  <c r="L45" i="1"/>
  <c r="M45" i="1"/>
  <c r="N45" i="1"/>
  <c r="O45" i="1"/>
  <c r="P45" i="1"/>
  <c r="Q45" i="1"/>
  <c r="J46" i="1"/>
  <c r="K46" i="1"/>
  <c r="L46" i="1"/>
  <c r="M46" i="1"/>
  <c r="N46" i="1"/>
  <c r="O46" i="1"/>
  <c r="P46" i="1"/>
  <c r="Q46" i="1"/>
  <c r="J47" i="1"/>
  <c r="K47" i="1"/>
  <c r="L47" i="1"/>
  <c r="M47" i="1"/>
  <c r="N47" i="1"/>
  <c r="O47" i="1"/>
  <c r="P47" i="1"/>
  <c r="Q47" i="1"/>
  <c r="J48" i="1"/>
  <c r="K48" i="1"/>
  <c r="L48" i="1"/>
  <c r="M48" i="1"/>
  <c r="N48" i="1"/>
  <c r="O48" i="1"/>
  <c r="P48" i="1"/>
  <c r="Q48" i="1"/>
  <c r="J49" i="1"/>
  <c r="K49" i="1"/>
  <c r="L49" i="1"/>
  <c r="M49" i="1"/>
  <c r="N49" i="1"/>
  <c r="O49" i="1"/>
  <c r="P49" i="1"/>
  <c r="Q49" i="1"/>
  <c r="J50" i="1"/>
  <c r="K50" i="1"/>
  <c r="L50" i="1"/>
  <c r="M50" i="1"/>
  <c r="N50" i="1"/>
  <c r="O50" i="1"/>
  <c r="P50" i="1"/>
  <c r="Q50" i="1"/>
  <c r="J51" i="1"/>
  <c r="K51" i="1"/>
  <c r="L51" i="1"/>
  <c r="M51" i="1"/>
  <c r="N51" i="1"/>
  <c r="O51" i="1"/>
  <c r="P51" i="1"/>
  <c r="Q51" i="1"/>
  <c r="J52" i="1"/>
  <c r="K52" i="1"/>
  <c r="L52" i="1"/>
  <c r="M52" i="1"/>
  <c r="N52" i="1"/>
  <c r="O52" i="1"/>
  <c r="P52" i="1"/>
  <c r="Q52" i="1"/>
  <c r="J53" i="1"/>
  <c r="K53" i="1"/>
  <c r="L53" i="1"/>
  <c r="M53" i="1"/>
  <c r="N53" i="1"/>
  <c r="O53" i="1"/>
  <c r="P53" i="1"/>
  <c r="Q53" i="1"/>
  <c r="J54" i="1"/>
  <c r="K54" i="1"/>
  <c r="L54" i="1"/>
  <c r="M54" i="1"/>
  <c r="N54" i="1"/>
  <c r="O54" i="1"/>
  <c r="P54" i="1"/>
  <c r="Q54" i="1"/>
  <c r="J55" i="1"/>
  <c r="K55" i="1"/>
  <c r="L55" i="1"/>
  <c r="M55" i="1"/>
  <c r="N55" i="1"/>
  <c r="O55" i="1"/>
  <c r="P55" i="1"/>
  <c r="Q55" i="1"/>
  <c r="J56" i="1"/>
  <c r="K56" i="1"/>
  <c r="L56" i="1"/>
  <c r="M56" i="1"/>
  <c r="N56" i="1"/>
  <c r="O56" i="1"/>
  <c r="P56" i="1"/>
  <c r="Q56" i="1"/>
  <c r="J57" i="1"/>
  <c r="K57" i="1"/>
  <c r="L57" i="1"/>
  <c r="M57" i="1"/>
  <c r="N57" i="1"/>
  <c r="O57" i="1"/>
  <c r="P57" i="1"/>
  <c r="Q57" i="1"/>
  <c r="J58" i="1"/>
  <c r="K58" i="1"/>
  <c r="L58" i="1"/>
  <c r="M58" i="1"/>
  <c r="N58" i="1"/>
  <c r="O58" i="1"/>
  <c r="P58" i="1"/>
  <c r="Q58" i="1"/>
  <c r="J59" i="1"/>
  <c r="K59" i="1"/>
  <c r="L59" i="1"/>
  <c r="M59" i="1"/>
  <c r="N59" i="1"/>
  <c r="O59" i="1"/>
  <c r="P59" i="1"/>
  <c r="Q59" i="1"/>
  <c r="J60" i="1"/>
  <c r="K60" i="1"/>
  <c r="L60" i="1"/>
  <c r="M60" i="1"/>
  <c r="N60" i="1"/>
  <c r="O60" i="1"/>
  <c r="P60" i="1"/>
  <c r="Q60" i="1"/>
  <c r="J61" i="1"/>
  <c r="K61" i="1"/>
  <c r="L61" i="1"/>
  <c r="M61" i="1"/>
  <c r="N61" i="1"/>
  <c r="O61" i="1"/>
  <c r="P61" i="1"/>
  <c r="Q61" i="1"/>
  <c r="J62" i="1"/>
  <c r="K62" i="1"/>
  <c r="L62" i="1"/>
  <c r="M62" i="1"/>
  <c r="N62" i="1"/>
  <c r="O62" i="1"/>
  <c r="P62" i="1"/>
  <c r="Q62" i="1"/>
  <c r="J63" i="1"/>
  <c r="K63" i="1"/>
  <c r="L63" i="1"/>
  <c r="M63" i="1"/>
  <c r="N63" i="1"/>
  <c r="O63" i="1"/>
  <c r="P63" i="1"/>
  <c r="Q63" i="1"/>
  <c r="J64" i="1"/>
  <c r="K64" i="1"/>
  <c r="L64" i="1"/>
  <c r="M64" i="1"/>
  <c r="N64" i="1"/>
  <c r="O64" i="1"/>
  <c r="P64" i="1"/>
  <c r="Q64" i="1"/>
  <c r="J65" i="1"/>
  <c r="K65" i="1"/>
  <c r="L65" i="1"/>
  <c r="M65" i="1"/>
  <c r="N65" i="1"/>
  <c r="O65" i="1"/>
  <c r="P65" i="1"/>
  <c r="Q65" i="1"/>
  <c r="J66" i="1"/>
  <c r="K66" i="1"/>
  <c r="L66" i="1"/>
  <c r="M66" i="1"/>
  <c r="N66" i="1"/>
  <c r="O66" i="1"/>
  <c r="P66" i="1"/>
  <c r="Q66" i="1"/>
  <c r="J67" i="1"/>
  <c r="K67" i="1"/>
  <c r="L67" i="1"/>
  <c r="M67" i="1"/>
  <c r="N67" i="1"/>
  <c r="O67" i="1"/>
  <c r="P67" i="1"/>
  <c r="Q67" i="1"/>
  <c r="J68" i="1"/>
  <c r="K68" i="1"/>
  <c r="L68" i="1"/>
  <c r="M68" i="1"/>
  <c r="N68" i="1"/>
  <c r="O68" i="1"/>
  <c r="P68" i="1"/>
  <c r="Q68" i="1"/>
  <c r="J69" i="1"/>
  <c r="K69" i="1"/>
  <c r="L69" i="1"/>
  <c r="M69" i="1"/>
  <c r="N69" i="1"/>
  <c r="O69" i="1"/>
  <c r="P69" i="1"/>
  <c r="Q69" i="1"/>
  <c r="J70" i="1"/>
  <c r="K70" i="1"/>
  <c r="L70" i="1"/>
  <c r="M70" i="1"/>
  <c r="N70" i="1"/>
  <c r="O70" i="1"/>
  <c r="P70" i="1"/>
  <c r="Q70" i="1"/>
  <c r="J71" i="1"/>
  <c r="K71" i="1"/>
  <c r="L71" i="1"/>
  <c r="M71" i="1"/>
  <c r="N71" i="1"/>
  <c r="O71" i="1"/>
  <c r="P71" i="1"/>
  <c r="Q71" i="1"/>
  <c r="J72" i="1"/>
  <c r="K72" i="1"/>
  <c r="L72" i="1"/>
  <c r="M72" i="1"/>
  <c r="N72" i="1"/>
  <c r="O72" i="1"/>
  <c r="P72" i="1"/>
  <c r="Q72" i="1"/>
  <c r="J73" i="1"/>
  <c r="K73" i="1"/>
  <c r="L73" i="1"/>
  <c r="M73" i="1"/>
  <c r="N73" i="1"/>
  <c r="O73" i="1"/>
  <c r="P73" i="1"/>
  <c r="Q73" i="1"/>
  <c r="J74" i="1"/>
  <c r="K74" i="1"/>
  <c r="L74" i="1"/>
  <c r="M74" i="1"/>
  <c r="N74" i="1"/>
  <c r="O74" i="1"/>
  <c r="P74" i="1"/>
  <c r="Q74" i="1"/>
  <c r="J75" i="1"/>
  <c r="K75" i="1"/>
  <c r="L75" i="1"/>
  <c r="M75" i="1"/>
  <c r="N75" i="1"/>
  <c r="O75" i="1"/>
  <c r="P75" i="1"/>
  <c r="Q75" i="1"/>
  <c r="J76" i="1"/>
  <c r="K76" i="1"/>
  <c r="L76" i="1"/>
  <c r="M76" i="1"/>
  <c r="N76" i="1"/>
  <c r="O76" i="1"/>
  <c r="P76" i="1"/>
  <c r="Q76" i="1"/>
  <c r="J77" i="1"/>
  <c r="K77" i="1"/>
  <c r="L77" i="1"/>
  <c r="M77" i="1"/>
  <c r="N77" i="1"/>
  <c r="O77" i="1"/>
  <c r="P77" i="1"/>
  <c r="Q77" i="1"/>
  <c r="J78" i="1"/>
  <c r="K78" i="1"/>
  <c r="L78" i="1"/>
  <c r="M78" i="1"/>
  <c r="N78" i="1"/>
  <c r="O78" i="1"/>
  <c r="P78" i="1"/>
  <c r="Q78" i="1"/>
  <c r="J79" i="1"/>
  <c r="K79" i="1"/>
  <c r="L79" i="1"/>
  <c r="M79" i="1"/>
  <c r="N79" i="1"/>
  <c r="O79" i="1"/>
  <c r="P79" i="1"/>
  <c r="Q79" i="1"/>
  <c r="J80" i="1"/>
  <c r="K80" i="1"/>
  <c r="L80" i="1"/>
  <c r="M80" i="1"/>
  <c r="N80" i="1"/>
  <c r="O80" i="1"/>
  <c r="P80" i="1"/>
  <c r="Q80" i="1"/>
  <c r="J81" i="1"/>
  <c r="K81" i="1"/>
  <c r="L81" i="1"/>
  <c r="M81" i="1"/>
  <c r="N81" i="1"/>
  <c r="O81" i="1"/>
  <c r="P81" i="1"/>
  <c r="Q81" i="1"/>
  <c r="J82" i="1"/>
  <c r="K82" i="1"/>
  <c r="L82" i="1"/>
  <c r="M82" i="1"/>
  <c r="N82" i="1"/>
  <c r="O82" i="1"/>
  <c r="P82" i="1"/>
  <c r="Q82" i="1"/>
  <c r="J83" i="1"/>
  <c r="K83" i="1"/>
  <c r="L83" i="1"/>
  <c r="M83" i="1"/>
  <c r="N83" i="1"/>
  <c r="O83" i="1"/>
  <c r="P83" i="1"/>
  <c r="Q83" i="1"/>
  <c r="J84" i="1"/>
  <c r="K84" i="1"/>
  <c r="L84" i="1"/>
  <c r="M84" i="1"/>
  <c r="N84" i="1"/>
  <c r="O84" i="1"/>
  <c r="P84" i="1"/>
  <c r="Q84" i="1"/>
  <c r="J85" i="1"/>
  <c r="K85" i="1"/>
  <c r="L85" i="1"/>
  <c r="M85" i="1"/>
  <c r="N85" i="1"/>
  <c r="O85" i="1"/>
  <c r="P85" i="1"/>
  <c r="Q85" i="1"/>
  <c r="J86" i="1"/>
  <c r="K86" i="1"/>
  <c r="L86" i="1"/>
  <c r="M86" i="1"/>
  <c r="N86" i="1"/>
  <c r="O86" i="1"/>
  <c r="P86" i="1"/>
  <c r="Q86" i="1"/>
  <c r="J87" i="1"/>
  <c r="K87" i="1"/>
  <c r="L87" i="1"/>
  <c r="M87" i="1"/>
  <c r="N87" i="1"/>
  <c r="O87" i="1"/>
  <c r="P87" i="1"/>
  <c r="Q87" i="1"/>
  <c r="J88" i="1"/>
  <c r="K88" i="1"/>
  <c r="L88" i="1"/>
  <c r="M88" i="1"/>
  <c r="N88" i="1"/>
  <c r="O88" i="1"/>
  <c r="P88" i="1"/>
  <c r="Q88" i="1"/>
  <c r="J89" i="1"/>
  <c r="K89" i="1"/>
  <c r="L89" i="1"/>
  <c r="M89" i="1"/>
  <c r="N89" i="1"/>
  <c r="O89" i="1"/>
  <c r="P89" i="1"/>
  <c r="Q89" i="1"/>
  <c r="J90" i="1"/>
  <c r="K90" i="1"/>
  <c r="L90" i="1"/>
  <c r="M90" i="1"/>
  <c r="N90" i="1"/>
  <c r="O90" i="1"/>
  <c r="P90" i="1"/>
  <c r="Q90" i="1"/>
  <c r="J91" i="1"/>
  <c r="K91" i="1"/>
  <c r="L91" i="1"/>
  <c r="M91" i="1"/>
  <c r="N91" i="1"/>
  <c r="O91" i="1"/>
  <c r="P91" i="1"/>
  <c r="Q91" i="1"/>
  <c r="J92" i="1"/>
  <c r="K92" i="1"/>
  <c r="L92" i="1"/>
  <c r="M92" i="1"/>
  <c r="N92" i="1"/>
  <c r="O92" i="1"/>
  <c r="P92" i="1"/>
  <c r="Q92" i="1"/>
  <c r="J93" i="1"/>
  <c r="K93" i="1"/>
  <c r="L93" i="1"/>
  <c r="M93" i="1"/>
  <c r="N93" i="1"/>
  <c r="O93" i="1"/>
  <c r="P93" i="1"/>
  <c r="Q93" i="1"/>
  <c r="J94" i="1"/>
  <c r="K94" i="1"/>
  <c r="L94" i="1"/>
  <c r="M94" i="1"/>
  <c r="N94" i="1"/>
  <c r="O94" i="1"/>
  <c r="P94" i="1"/>
  <c r="Q94" i="1"/>
  <c r="J95" i="1"/>
  <c r="K95" i="1"/>
  <c r="L95" i="1"/>
  <c r="M95" i="1"/>
  <c r="N95" i="1"/>
  <c r="O95" i="1"/>
  <c r="P95" i="1"/>
  <c r="Q95" i="1"/>
  <c r="J96" i="1"/>
  <c r="K96" i="1"/>
  <c r="L96" i="1"/>
  <c r="M96" i="1"/>
  <c r="N96" i="1"/>
  <c r="O96" i="1"/>
  <c r="P96" i="1"/>
  <c r="Q96" i="1"/>
  <c r="J97" i="1"/>
  <c r="K97" i="1"/>
  <c r="L97" i="1"/>
  <c r="M97" i="1"/>
  <c r="N97" i="1"/>
  <c r="O97" i="1"/>
  <c r="P97" i="1"/>
  <c r="Q97" i="1"/>
  <c r="J98" i="1"/>
  <c r="K98" i="1"/>
  <c r="L98" i="1"/>
  <c r="M98" i="1"/>
  <c r="N98" i="1"/>
  <c r="O98" i="1"/>
  <c r="P98" i="1"/>
  <c r="Q98" i="1"/>
  <c r="J99" i="1"/>
  <c r="K99" i="1"/>
  <c r="L99" i="1"/>
  <c r="M99" i="1"/>
  <c r="N99" i="1"/>
  <c r="O99" i="1"/>
  <c r="P99" i="1"/>
  <c r="Q99" i="1"/>
  <c r="J100" i="1"/>
  <c r="K100" i="1"/>
  <c r="L100" i="1"/>
  <c r="M100" i="1"/>
  <c r="N100" i="1"/>
  <c r="O100" i="1"/>
  <c r="P100" i="1"/>
  <c r="Q100" i="1"/>
  <c r="Q2" i="1"/>
  <c r="P2" i="1"/>
  <c r="O2" i="1"/>
  <c r="N2" i="1"/>
  <c r="M2" i="1"/>
  <c r="L2" i="1"/>
  <c r="K2" i="1"/>
  <c r="J2" i="1"/>
  <c r="D97" i="17"/>
  <c r="D55" i="18"/>
  <c r="D56" i="18"/>
  <c r="D69" i="18"/>
  <c r="D71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70" i="18"/>
  <c r="D46" i="17"/>
  <c r="D16" i="18"/>
  <c r="D17" i="18"/>
  <c r="D12" i="18"/>
  <c r="D13" i="18"/>
  <c r="D14" i="18"/>
  <c r="D11" i="18"/>
  <c r="D4" i="18"/>
  <c r="D5" i="18"/>
  <c r="D6" i="18"/>
  <c r="D7" i="18"/>
  <c r="D8" i="18"/>
  <c r="D9" i="18"/>
  <c r="D10" i="18"/>
  <c r="D3" i="18"/>
  <c r="D133" i="17"/>
  <c r="D134" i="17"/>
  <c r="D118" i="17"/>
  <c r="D64" i="17"/>
  <c r="D62" i="17"/>
  <c r="D59" i="17"/>
  <c r="D52" i="17"/>
  <c r="D61" i="17"/>
  <c r="D43" i="17"/>
  <c r="D44" i="17"/>
  <c r="D126" i="17"/>
  <c r="D127" i="17"/>
  <c r="D128" i="17"/>
  <c r="D111" i="17"/>
  <c r="D112" i="17"/>
  <c r="D113" i="17"/>
  <c r="D101" i="17"/>
  <c r="D90" i="17"/>
  <c r="D92" i="17"/>
  <c r="D93" i="17"/>
  <c r="D94" i="17"/>
  <c r="D95" i="17"/>
  <c r="D82" i="17"/>
  <c r="D83" i="17"/>
  <c r="D84" i="17"/>
  <c r="D85" i="17"/>
  <c r="D86" i="17"/>
  <c r="D87" i="17"/>
  <c r="D88" i="17"/>
  <c r="D89" i="17"/>
  <c r="D66" i="17"/>
  <c r="D67" i="17"/>
  <c r="D68" i="17"/>
  <c r="D69" i="17"/>
  <c r="D70" i="17"/>
  <c r="D65" i="17"/>
  <c r="D132" i="17"/>
  <c r="D131" i="17"/>
  <c r="D130" i="17"/>
  <c r="D129" i="17"/>
  <c r="D125" i="17"/>
  <c r="D124" i="17"/>
  <c r="D119" i="17"/>
  <c r="D117" i="17"/>
  <c r="D116" i="17"/>
  <c r="D115" i="17"/>
  <c r="D110" i="17"/>
  <c r="D109" i="17"/>
  <c r="D108" i="17"/>
  <c r="D104" i="17"/>
  <c r="D103" i="17"/>
  <c r="D100" i="17"/>
  <c r="D99" i="17"/>
  <c r="D98" i="17"/>
  <c r="D96" i="17"/>
  <c r="D81" i="17"/>
  <c r="D80" i="17"/>
  <c r="D77" i="17"/>
  <c r="D76" i="17"/>
  <c r="D74" i="17"/>
  <c r="D73" i="17"/>
  <c r="D72" i="17"/>
  <c r="D71" i="17"/>
  <c r="D60" i="17"/>
  <c r="D58" i="17"/>
  <c r="D57" i="17"/>
  <c r="D56" i="17"/>
  <c r="D55" i="17"/>
  <c r="D54" i="17"/>
  <c r="D51" i="17"/>
  <c r="D50" i="17"/>
  <c r="D49" i="17"/>
  <c r="D48" i="17"/>
  <c r="D47" i="17"/>
  <c r="D45" i="17"/>
  <c r="B33" i="16"/>
  <c r="B32" i="16"/>
  <c r="B31" i="16"/>
  <c r="B30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64" i="7"/>
  <c r="B67" i="7"/>
  <c r="B68" i="7"/>
  <c r="B59" i="7"/>
  <c r="B60" i="7"/>
  <c r="B61" i="7"/>
  <c r="B62" i="7"/>
  <c r="B63" i="7"/>
  <c r="B69" i="7"/>
  <c r="B70" i="7"/>
  <c r="B87" i="7"/>
  <c r="B86" i="7"/>
  <c r="B104" i="7"/>
  <c r="B105" i="7"/>
  <c r="B106" i="7"/>
  <c r="B107" i="7"/>
  <c r="B108" i="7"/>
  <c r="B109" i="7"/>
  <c r="B110" i="7"/>
  <c r="B111" i="7"/>
  <c r="B112" i="7"/>
  <c r="B103" i="7"/>
  <c r="B113" i="7"/>
  <c r="B94" i="7"/>
  <c r="B95" i="7"/>
  <c r="B96" i="7"/>
  <c r="B97" i="7"/>
  <c r="B98" i="7"/>
  <c r="B99" i="7"/>
  <c r="B100" i="7"/>
  <c r="B101" i="7"/>
  <c r="B102" i="7"/>
  <c r="B92" i="7"/>
  <c r="B93" i="7"/>
  <c r="B81" i="7"/>
  <c r="B82" i="7"/>
  <c r="B83" i="7"/>
  <c r="B84" i="7"/>
  <c r="B85" i="7"/>
  <c r="B88" i="7"/>
  <c r="B89" i="7"/>
  <c r="B90" i="7"/>
  <c r="B91" i="7"/>
  <c r="B75" i="7"/>
  <c r="B76" i="7"/>
  <c r="B77" i="7"/>
  <c r="B78" i="7"/>
  <c r="B79" i="7"/>
  <c r="B80" i="7"/>
  <c r="B74" i="7"/>
  <c r="G4" i="1"/>
  <c r="G5" i="1"/>
  <c r="G6" i="1"/>
  <c r="G7" i="1"/>
  <c r="G8" i="1"/>
  <c r="G10" i="1"/>
  <c r="G11" i="1"/>
  <c r="G12" i="1"/>
  <c r="G13" i="1"/>
  <c r="G14" i="1"/>
  <c r="G15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6" i="1"/>
  <c r="G37" i="1"/>
  <c r="G38" i="1"/>
  <c r="G39" i="1"/>
  <c r="G40" i="1"/>
  <c r="G41" i="1"/>
  <c r="G42" i="1"/>
  <c r="G43" i="1"/>
  <c r="G44" i="1"/>
  <c r="G45" i="1"/>
  <c r="G46" i="1"/>
  <c r="G47" i="1"/>
  <c r="D45" i="1"/>
  <c r="D46" i="1"/>
  <c r="D47" i="1"/>
  <c r="G48" i="1"/>
  <c r="D44" i="1"/>
  <c r="D43" i="1"/>
  <c r="D41" i="1"/>
  <c r="D40" i="1"/>
  <c r="D42" i="1"/>
  <c r="D39" i="1"/>
  <c r="D38" i="1"/>
  <c r="D37" i="1"/>
  <c r="G16" i="1"/>
  <c r="G9" i="1"/>
  <c r="G49" i="1"/>
  <c r="G50" i="1"/>
  <c r="G51" i="1"/>
  <c r="G52" i="1"/>
  <c r="G53" i="1"/>
  <c r="G54" i="1"/>
  <c r="G55" i="1"/>
  <c r="G56" i="1"/>
  <c r="G57" i="1"/>
  <c r="G58" i="1"/>
  <c r="G60" i="1"/>
  <c r="G61" i="1"/>
  <c r="G62" i="1"/>
  <c r="G63" i="1"/>
  <c r="G64" i="1"/>
  <c r="G65" i="1"/>
  <c r="G67" i="1"/>
  <c r="G68" i="1"/>
  <c r="G69" i="1"/>
  <c r="G70" i="1"/>
  <c r="G71" i="1"/>
  <c r="G72" i="1"/>
  <c r="G73" i="1"/>
  <c r="G74" i="1"/>
  <c r="G76" i="1"/>
  <c r="G77" i="1"/>
  <c r="G78" i="1"/>
  <c r="G79" i="1"/>
  <c r="G80" i="1"/>
  <c r="G81" i="1"/>
  <c r="G82" i="1"/>
  <c r="G83" i="1"/>
  <c r="G85" i="1"/>
  <c r="G86" i="1"/>
  <c r="G87" i="1"/>
  <c r="G88" i="1"/>
  <c r="G89" i="1"/>
  <c r="G90" i="1"/>
  <c r="G91" i="1"/>
  <c r="G92" i="1"/>
  <c r="G94" i="1"/>
  <c r="G95" i="1"/>
  <c r="G96" i="1"/>
  <c r="G97" i="1"/>
  <c r="G98" i="1"/>
  <c r="G99" i="1"/>
  <c r="G100" i="1"/>
  <c r="D100" i="1"/>
  <c r="G93" i="1"/>
  <c r="G84" i="1"/>
  <c r="G35" i="1"/>
  <c r="G25" i="1"/>
  <c r="G75" i="1"/>
  <c r="G66" i="1"/>
  <c r="G59" i="1"/>
  <c r="D4" i="1"/>
  <c r="C33" i="7"/>
  <c r="B33" i="7"/>
  <c r="B26" i="7"/>
  <c r="B27" i="7"/>
  <c r="B28" i="7"/>
  <c r="B29" i="7"/>
  <c r="B30" i="7"/>
  <c r="B31" i="7"/>
  <c r="B32" i="7"/>
  <c r="B25" i="7"/>
  <c r="B73" i="7"/>
  <c r="B71" i="7"/>
  <c r="B72" i="7"/>
  <c r="B37" i="7"/>
  <c r="B38" i="7"/>
  <c r="B39" i="7"/>
  <c r="B40" i="7"/>
  <c r="B41" i="7"/>
  <c r="B42" i="7"/>
  <c r="B43" i="7"/>
  <c r="B44" i="7"/>
  <c r="B49" i="7"/>
  <c r="B50" i="7"/>
  <c r="B51" i="7"/>
  <c r="B52" i="7"/>
  <c r="B53" i="7"/>
  <c r="B54" i="7"/>
  <c r="B55" i="7"/>
  <c r="B56" i="7"/>
  <c r="B57" i="7"/>
  <c r="B58" i="7"/>
  <c r="B35" i="7"/>
  <c r="B36" i="7"/>
  <c r="B45" i="7"/>
  <c r="B46" i="7"/>
  <c r="B47" i="7"/>
  <c r="B48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4" i="7"/>
  <c r="D54" i="1"/>
  <c r="D12" i="1"/>
  <c r="D10" i="1"/>
  <c r="D11" i="1"/>
  <c r="D5" i="1"/>
  <c r="D73" i="1"/>
  <c r="D72" i="1"/>
  <c r="D68" i="1"/>
  <c r="D64" i="1"/>
  <c r="D65" i="1"/>
  <c r="D67" i="1"/>
  <c r="D85" i="1"/>
  <c r="D99" i="1"/>
  <c r="D98" i="1"/>
  <c r="D97" i="1"/>
  <c r="D96" i="1"/>
  <c r="D95" i="1"/>
  <c r="D94" i="1"/>
  <c r="D92" i="1"/>
  <c r="D91" i="1"/>
  <c r="D90" i="1"/>
  <c r="D89" i="1"/>
  <c r="D88" i="1"/>
  <c r="D87" i="1"/>
  <c r="D86" i="1"/>
  <c r="D60" i="1"/>
  <c r="D74" i="1"/>
  <c r="D76" i="1"/>
  <c r="D71" i="1"/>
  <c r="D70" i="1"/>
  <c r="D69" i="1"/>
  <c r="D63" i="1"/>
  <c r="D62" i="1"/>
  <c r="D61" i="1"/>
  <c r="D83" i="1"/>
  <c r="D82" i="1"/>
  <c r="D81" i="1"/>
  <c r="D80" i="1"/>
  <c r="D79" i="1"/>
  <c r="D78" i="1"/>
  <c r="D77" i="1"/>
  <c r="D58" i="1"/>
  <c r="D56" i="1"/>
  <c r="D55" i="1"/>
  <c r="D53" i="1"/>
  <c r="D52" i="1"/>
  <c r="D51" i="1"/>
  <c r="D50" i="1"/>
  <c r="D49" i="1"/>
  <c r="D36" i="1"/>
  <c r="D34" i="1"/>
  <c r="D33" i="1"/>
  <c r="D32" i="1"/>
  <c r="D31" i="1"/>
  <c r="D30" i="1"/>
  <c r="D29" i="1"/>
  <c r="D28" i="1"/>
  <c r="D27" i="1"/>
  <c r="D26" i="1"/>
  <c r="D24" i="1"/>
  <c r="D18" i="1"/>
  <c r="D19" i="1"/>
  <c r="D20" i="1"/>
  <c r="D21" i="1"/>
  <c r="D22" i="1"/>
  <c r="D23" i="1"/>
  <c r="D17" i="1"/>
  <c r="D15" i="1"/>
  <c r="D14" i="1"/>
  <c r="D13" i="1"/>
  <c r="D9" i="1"/>
  <c r="D6" i="1"/>
  <c r="D7" i="1"/>
  <c r="B65" i="7"/>
  <c r="B66" i="7"/>
</calcChain>
</file>

<file path=xl/comments1.xml><?xml version="1.0" encoding="utf-8"?>
<comments xmlns="http://schemas.openxmlformats.org/spreadsheetml/2006/main">
  <authors>
    <author>Hansjoerg Thommen</author>
  </authors>
  <commentList>
    <comment ref="E53" authorId="0">
      <text>
        <r>
          <rPr>
            <b/>
            <sz val="9"/>
            <color indexed="81"/>
            <rFont val="Calibri"/>
            <family val="2"/>
          </rPr>
          <t>Hansjoerg Thommen:</t>
        </r>
        <r>
          <rPr>
            <sz val="9"/>
            <color indexed="81"/>
            <rFont val="Calibri"/>
            <family val="2"/>
          </rPr>
          <t xml:space="preserve">
Ev. Bolna-länsd Direkt wegen Polakreiszenter = Essen</t>
        </r>
      </text>
    </comment>
  </commentList>
</comments>
</file>

<file path=xl/comments2.xml><?xml version="1.0" encoding="utf-8"?>
<comments xmlns="http://schemas.openxmlformats.org/spreadsheetml/2006/main">
  <authors>
    <author>Hansjoerg Thommen</author>
  </authors>
  <commentList>
    <comment ref="E85" authorId="0">
      <text>
        <r>
          <rPr>
            <b/>
            <sz val="9"/>
            <color indexed="81"/>
            <rFont val="Calibri"/>
            <family val="2"/>
          </rPr>
          <t>Hansjoerg Thommen:</t>
        </r>
        <r>
          <rPr>
            <sz val="9"/>
            <color indexed="81"/>
            <rFont val="Calibri"/>
            <family val="2"/>
          </rPr>
          <t xml:space="preserve">
Ev. Bolna-länsd Direkt wegen Polakreiszenter = Essen</t>
        </r>
      </text>
    </comment>
  </commentList>
</comments>
</file>

<file path=xl/sharedStrings.xml><?xml version="1.0" encoding="utf-8"?>
<sst xmlns="http://schemas.openxmlformats.org/spreadsheetml/2006/main" count="3064" uniqueCount="1444">
  <si>
    <t>Abiskojaure Fjällstuga</t>
  </si>
  <si>
    <t>Altevasshytta</t>
  </si>
  <si>
    <t>Arasluokta Fjällstuga</t>
  </si>
  <si>
    <t>Biggejärvi/Lahpoluoppal</t>
  </si>
  <si>
    <t>Bjørneggen</t>
  </si>
  <si>
    <t>Cáihnavággihytta</t>
  </si>
  <si>
    <t>Cunojávrihytta</t>
  </si>
  <si>
    <t>Cunovuojppi/Madam Bongos Fjellstue</t>
  </si>
  <si>
    <t>Ellefsplass</t>
  </si>
  <si>
    <t>Grannes Camping</t>
  </si>
  <si>
    <t>Helags Fjällstation</t>
  </si>
  <si>
    <t>Hodalen fjellstue</t>
  </si>
  <si>
    <t>Holden fjellgård, Bekkstuggu</t>
  </si>
  <si>
    <t>Hukejaure Fjällstuga</t>
  </si>
  <si>
    <t>Hunddalshytta</t>
  </si>
  <si>
    <t>Innsett/Klauer</t>
  </si>
  <si>
    <t>Kautokeino Hotell</t>
  </si>
  <si>
    <t>Kilpisjärvi/Peeran Retkeilykeskus</t>
  </si>
  <si>
    <t>Knausen</t>
  </si>
  <si>
    <t>Kuonjarjoki</t>
  </si>
  <si>
    <t>Kutjaure Fjällstuga</t>
  </si>
  <si>
    <t>Langen Gjestegård</t>
  </si>
  <si>
    <t>Låddejåkkå Fjällstuga</t>
  </si>
  <si>
    <t>Lønsstua</t>
  </si>
  <si>
    <t>Masi nye turistsenter</t>
  </si>
  <si>
    <t>Mollesjohka fjellstue/ Mollisjok fjellstue</t>
  </si>
  <si>
    <t>N64 46.845 E13 39.223</t>
  </si>
  <si>
    <t>Paurohytta</t>
  </si>
  <si>
    <t>Pihtsusjärvi</t>
  </si>
  <si>
    <t>Raudsjødalen</t>
  </si>
  <si>
    <t>Ritsem Fjällstation</t>
  </si>
  <si>
    <t>Røros Vertshuset</t>
  </si>
  <si>
    <t>Sæter</t>
  </si>
  <si>
    <t>Sårjåsjaure Fjällstuga</t>
  </si>
  <si>
    <t>Skoaddejávre</t>
  </si>
  <si>
    <t>Skorovashøtta</t>
  </si>
  <si>
    <t>Skyddet i Vigla</t>
  </si>
  <si>
    <t>Steikvasselv gård</t>
  </si>
  <si>
    <t>Staloluokta Fjällstuga</t>
  </si>
  <si>
    <t>N64 19.109 E13 15.300</t>
  </si>
  <si>
    <t>Teveltunet Fjellstue</t>
  </si>
  <si>
    <t>Tiplingen Skogstue</t>
  </si>
  <si>
    <t>Tjoarvihytta</t>
  </si>
  <si>
    <t>Unna Allakas Fjällstuga</t>
  </si>
  <si>
    <t>Vaisaluokta Fjällstuga</t>
  </si>
  <si>
    <t>Link 1</t>
  </si>
  <si>
    <t>Link 2</t>
  </si>
  <si>
    <t>Extras</t>
  </si>
  <si>
    <t>Borgefjell 1</t>
  </si>
  <si>
    <t>Borgefjell 2</t>
  </si>
  <si>
    <t>N64 00.929 E12 40.946</t>
  </si>
  <si>
    <t>N64 06.171 E13 05.146</t>
  </si>
  <si>
    <t>Gjefsjøen Fjellgård</t>
  </si>
  <si>
    <t>N62 40.414 E11 25.263</t>
  </si>
  <si>
    <t>N62 57.339 E11 16.651</t>
  </si>
  <si>
    <t>N70 06.307 E23 33.570</t>
  </si>
  <si>
    <t>N71 09.780 E25 47.267</t>
  </si>
  <si>
    <t>N70 53.389 E25 40.841</t>
  </si>
  <si>
    <t>N71 05.559 E25 47.175</t>
  </si>
  <si>
    <t>Skarsvag/Midnattsol Camping</t>
  </si>
  <si>
    <t>N70 25.878 E24 30.294</t>
  </si>
  <si>
    <t>https://www.ut.no/hytte/3.1515/</t>
  </si>
  <si>
    <t>N69 57.968 E23 16.187</t>
  </si>
  <si>
    <t>N69 48.884 E23 29.167</t>
  </si>
  <si>
    <t>N62 50.606 E11 17.583</t>
  </si>
  <si>
    <t>N70 58.838 E25 58.117</t>
  </si>
  <si>
    <t>N70 16.054 E24 06.075</t>
  </si>
  <si>
    <t>Rágesluobbalat</t>
  </si>
  <si>
    <t>N69 28.548 E24 11.532</t>
  </si>
  <si>
    <t>Olderfjord/Hattir</t>
  </si>
  <si>
    <t>N70 15.317 E24 34.544</t>
  </si>
  <si>
    <t>N68 29.211 E18 36.318</t>
  </si>
  <si>
    <t>Pålnostugan</t>
  </si>
  <si>
    <t>N69 47.734 E22 56.038</t>
  </si>
  <si>
    <t>https://www.ut.no/hytte/3.1307/</t>
  </si>
  <si>
    <t>STF SB</t>
  </si>
  <si>
    <t>DNT UB</t>
  </si>
  <si>
    <t>DNT VB</t>
  </si>
  <si>
    <t>STF UB</t>
  </si>
  <si>
    <t>http://www.tourenwelt.info/huettenliste/huette.php?huette=39088&amp;mode=umkreis&amp;nolimit=1</t>
  </si>
  <si>
    <t>Bojobæskihytta</t>
  </si>
  <si>
    <t>Privat UB</t>
  </si>
  <si>
    <t>Mobilempfang</t>
  </si>
  <si>
    <t>N65 14.745 E13 58.761</t>
  </si>
  <si>
    <t>N69 06.841 E23 14.557</t>
  </si>
  <si>
    <t>Herkunft</t>
  </si>
  <si>
    <t>N64 31.206 E13 41.379</t>
  </si>
  <si>
    <t>N62 46.019 E11 20.397</t>
  </si>
  <si>
    <t>https://www.ut.no/hytte/3.1319/</t>
  </si>
  <si>
    <t>https://www.ut.no/hytte/3.1367/</t>
  </si>
  <si>
    <t>N63 54.651 E12 13.316</t>
  </si>
  <si>
    <t>N63 59.738 E12 18.787</t>
  </si>
  <si>
    <t>Setertjønnhytta</t>
  </si>
  <si>
    <t>Holtålen Kommune</t>
  </si>
  <si>
    <t>N67 14.422 E16 35.506</t>
  </si>
  <si>
    <t>http://www.lillsjon.net/~v108e/fjelds/fac.php?fac=Staddaj%E5kk%E5</t>
  </si>
  <si>
    <t>Anreise</t>
  </si>
  <si>
    <t>Zug nach Vinstra</t>
  </si>
  <si>
    <t>Klasberget</t>
  </si>
  <si>
    <t>Enkälan</t>
  </si>
  <si>
    <t>Sandvika</t>
  </si>
  <si>
    <t>Dijedervagge</t>
  </si>
  <si>
    <t>Vierttjajagasi</t>
  </si>
  <si>
    <t>Tjäkta</t>
  </si>
  <si>
    <t>Total km</t>
  </si>
  <si>
    <t>Cuollojavri</t>
  </si>
  <si>
    <t>Stabursbes</t>
  </si>
  <si>
    <t>Sadesvarit</t>
  </si>
  <si>
    <t>Food Days</t>
  </si>
  <si>
    <t>Fossdalen</t>
  </si>
  <si>
    <t>Tunnsjö</t>
  </si>
  <si>
    <t>Susendalen</t>
  </si>
  <si>
    <t>Goapmajhoka</t>
  </si>
  <si>
    <t>Fahccagielas</t>
  </si>
  <si>
    <t>Ruonarohtu</t>
  </si>
  <si>
    <t>ØvreAlta</t>
  </si>
  <si>
    <t>N62 04.391 E9 07.272</t>
  </si>
  <si>
    <t>Dovrefjell/Fokstugu</t>
  </si>
  <si>
    <t>N62 06.747 E9 17.259</t>
  </si>
  <si>
    <t>N62 08.265 E10 00.845</t>
  </si>
  <si>
    <t>Ealanvarri/Várdáncokka</t>
  </si>
  <si>
    <t>N62 11.644 E9 32.881</t>
  </si>
  <si>
    <t>Njallabogejavri</t>
  </si>
  <si>
    <t>1Tag</t>
  </si>
  <si>
    <t>3 Tage, Nächte in Zelt</t>
  </si>
  <si>
    <t>Waschmaschine etc</t>
  </si>
  <si>
    <t>Depot/Kett</t>
  </si>
  <si>
    <t>http://www.kilpisjarvi.org/en/services/kilpisjarvi-hiking-center/</t>
  </si>
  <si>
    <t>Dombås Hotell</t>
  </si>
  <si>
    <t>Fokstugu</t>
  </si>
  <si>
    <t>Gargia</t>
  </si>
  <si>
    <t>Gaskashytta</t>
  </si>
  <si>
    <t>Gaundalen Fjellgård</t>
  </si>
  <si>
    <t>Gautelishytta</t>
  </si>
  <si>
    <t>Glamos</t>
  </si>
  <si>
    <t>Graddis fjellstue</t>
  </si>
  <si>
    <t>Græslihytta</t>
  </si>
  <si>
    <t>Honningsvag</t>
  </si>
  <si>
    <t>Meraker Fonnfjell Hotel As</t>
  </si>
  <si>
    <t>Narjordet</t>
  </si>
  <si>
    <t>Nordpå Fjellhotell</t>
  </si>
  <si>
    <t>Olderfjord hotell</t>
  </si>
  <si>
    <t>Reisavannhytta</t>
  </si>
  <si>
    <t>Schulzhytta</t>
  </si>
  <si>
    <t>Sitasjaure Fjällstuga</t>
  </si>
  <si>
    <t>Skaidi Kro &amp; Motell a/S</t>
  </si>
  <si>
    <t>Stugudal/Væktarstua Hotell</t>
  </si>
  <si>
    <t>Várdáncokka</t>
  </si>
  <si>
    <t>Borgefjel1</t>
  </si>
  <si>
    <t>Borgefjell2</t>
  </si>
  <si>
    <t>Fjällnas</t>
  </si>
  <si>
    <t>Rengbyda</t>
  </si>
  <si>
    <t>N68 03.104 E18 14.476</t>
  </si>
  <si>
    <t>Sæterstad Gård_Valen</t>
  </si>
  <si>
    <t>N62 29.676 E11 59.037</t>
  </si>
  <si>
    <t>N62 32.607 E11 38.365</t>
  </si>
  <si>
    <t>N67 29.316 E16 54.148</t>
  </si>
  <si>
    <t>N65 47.952 E14 13.968</t>
  </si>
  <si>
    <t>N64 41.026 E13 38.701</t>
  </si>
  <si>
    <t>N65 20.292 E14 18.188</t>
  </si>
  <si>
    <t>N63 39.758 E12 15.011</t>
  </si>
  <si>
    <t>N70 52.096 E25 41.234</t>
  </si>
  <si>
    <t>N69 47.449 E22 58.056</t>
  </si>
  <si>
    <t>N69 55.786 E23 15.601</t>
  </si>
  <si>
    <t>N70 32.012 E25 58.269</t>
  </si>
  <si>
    <t>N70 39.544 E25 07.503</t>
  </si>
  <si>
    <t>N69 15.810 E21 29.142</t>
  </si>
  <si>
    <t>N69 24.950 E22 13.809</t>
  </si>
  <si>
    <t>Gaskkamus</t>
  </si>
  <si>
    <t>N67 54.242 E18 10.084</t>
  </si>
  <si>
    <t>N67 21.946 E16 39.481</t>
  </si>
  <si>
    <t>N63 07.350 E12 14.433</t>
  </si>
  <si>
    <t>N62 42.758 E12 15.047</t>
  </si>
  <si>
    <t>N64 18.127 E13 19.997</t>
  </si>
  <si>
    <t>Tjäktja Fjällstuga</t>
  </si>
  <si>
    <t>Djedervagge</t>
  </si>
  <si>
    <t>N67 56.796 E18 16.951</t>
  </si>
  <si>
    <t>Alesjaure Fjällstuga</t>
  </si>
  <si>
    <t>N68 08.194 E18 24.878</t>
  </si>
  <si>
    <t>plus 35 Wandertage</t>
  </si>
  <si>
    <t>125 Wandertage wenn rest optimiert</t>
  </si>
  <si>
    <t>15 Ruhetage</t>
  </si>
  <si>
    <t>Total 140 Tage</t>
  </si>
  <si>
    <t>Ende</t>
  </si>
  <si>
    <t>N69 56.959 E24 09.746</t>
  </si>
  <si>
    <t>N69 18.588 E23 27.347</t>
  </si>
  <si>
    <t>N64 51.615 E13 15.330</t>
  </si>
  <si>
    <t>N63 49.903 E12 19.263</t>
  </si>
  <si>
    <t>N65 11.763 E13 54.512</t>
  </si>
  <si>
    <t>Kjukkelvat</t>
  </si>
  <si>
    <t>n.a</t>
  </si>
  <si>
    <t>Internet</t>
  </si>
  <si>
    <t xml:space="preserve">Laden </t>
  </si>
  <si>
    <t>58.082974, 7.305430</t>
  </si>
  <si>
    <t>http://www.mjalandgard.no</t>
  </si>
  <si>
    <t>58.239147, 7.514079</t>
  </si>
  <si>
    <t>58.366124, 7.697174</t>
  </si>
  <si>
    <t>http://www.oddencamping.no/evje/</t>
  </si>
  <si>
    <t>58.582388, 7.794482</t>
  </si>
  <si>
    <t>Zelt/Hütte</t>
  </si>
  <si>
    <t>58.579279, 8.154347</t>
  </si>
  <si>
    <t>58.710633, 8.344709</t>
  </si>
  <si>
    <t>https://www.google.ch/maps/place/Camping+Og+Bobilparkering/@58.710633,8.342515,17z/data=!4m13!1m7!3m6!1s0x0:0x0!2zNTjCsDQyJzM4LjMiTiA4wrAyMCc0MS4wIkU!3b1!8m2!3d58.710633!4d8.344709!3m4!1s0x0:0xa85056f26ad30a8b!8m2!3d58.7105006!4d8.3445923</t>
  </si>
  <si>
    <t>https://www.ut.no/hytte/3.1637/</t>
  </si>
  <si>
    <t>58 ° 49'11 "N, 8 ° 15'28" E</t>
  </si>
  <si>
    <t>https://www.ut.no/hytte/3.1636/</t>
  </si>
  <si>
    <t>58 ° 53'35 "N, 8 ° 7'31" E</t>
  </si>
  <si>
    <t>https://www.ut.no/hytte/3.1633/</t>
  </si>
  <si>
    <t>59 ° 0'24 "N, 7 ° 56'56" E</t>
  </si>
  <si>
    <t>59 ° 6'25 "N, 7 ° 49'3" E</t>
  </si>
  <si>
    <t>https://www.ut.no/hytte/3.2413/</t>
  </si>
  <si>
    <t>59 ° 12'12 "N, 7 ° 46'2" E</t>
  </si>
  <si>
    <t>https://www.ut.no/hytte/3.1701/</t>
  </si>
  <si>
    <t>https://www.ut.no/hytte/3.2390/</t>
  </si>
  <si>
    <t>https://www.ut.no/hytte/3.1726/</t>
  </si>
  <si>
    <t>https://www.ut.no/hytte/3.1832/</t>
  </si>
  <si>
    <t>https://www.ut.no/hytte/3.1918/</t>
  </si>
  <si>
    <t>http://www.skinnarbu.no</t>
  </si>
  <si>
    <t>http://www.rjukangjestegard.no</t>
  </si>
  <si>
    <t>https://www.ut.no/hytte/3.1971/</t>
  </si>
  <si>
    <t>https://www.ut.no/hytte/3.1889/</t>
  </si>
  <si>
    <t>https://www.ut.no/hytte/3.2014/</t>
  </si>
  <si>
    <t>http://hihostels.no/vandrerhjem/geilo-vandrerhjem/</t>
  </si>
  <si>
    <t>https://www.ut.no/hytte/3.2256/</t>
  </si>
  <si>
    <t>https://www.ut.no/hytte/3.2080/</t>
  </si>
  <si>
    <t>http://www.breistolen.no</t>
  </si>
  <si>
    <t>Bjordalsbu</t>
  </si>
  <si>
    <t>https://www.ut.no/hytte/3.1981/</t>
  </si>
  <si>
    <t>https://www.ut.no/hytte/3.1984/</t>
  </si>
  <si>
    <t>https://www.ut.no/hytte/3.1847/</t>
  </si>
  <si>
    <t>Skabu</t>
  </si>
  <si>
    <t>N58 14.108 E7 30.691</t>
  </si>
  <si>
    <t>http://www.lindesnescamping.no</t>
  </si>
  <si>
    <t>N57 59.748 E7 05.371</t>
  </si>
  <si>
    <t>N58 21.622 E7 41.371</t>
  </si>
  <si>
    <t>N58 35.141 E7 47.659</t>
  </si>
  <si>
    <t>N58 42.612 E8 20.646</t>
  </si>
  <si>
    <t>N58 49.190 E8 15.474</t>
  </si>
  <si>
    <t>N58 53.583 E8 07.511</t>
  </si>
  <si>
    <t>N59 00.403 E7 56.926</t>
  </si>
  <si>
    <t>N59 06.412 E7 49.047</t>
  </si>
  <si>
    <t>N59 12.205 E7 46.033</t>
  </si>
  <si>
    <t>N59 17.834 E7 41.277</t>
  </si>
  <si>
    <t>N59 26.591 E7 30.537</t>
  </si>
  <si>
    <t>N59 34.766 E7 23.356</t>
  </si>
  <si>
    <t>N59 20.865 E7 32.242</t>
  </si>
  <si>
    <t>N59 49.440 E7 11.638</t>
  </si>
  <si>
    <t>N59 42.571 E7 53.667</t>
  </si>
  <si>
    <t>N59 48.913 E8 18.276</t>
  </si>
  <si>
    <t>N59 52.586 E8 36.461</t>
  </si>
  <si>
    <t>N60 04.119 E8 22.178</t>
  </si>
  <si>
    <t>N60 11.146 E8 10.269</t>
  </si>
  <si>
    <t>https://www.ut.no/hytte/3.2015/</t>
  </si>
  <si>
    <t>N60 15.376 E7 51.005</t>
  </si>
  <si>
    <t>N60 26.486 E8 01.922</t>
  </si>
  <si>
    <t>https://www.ut.no/hytte/3.2364/</t>
  </si>
  <si>
    <t>N60 32.583 E8 14.165</t>
  </si>
  <si>
    <t>N60 48.614 E7 56.017</t>
  </si>
  <si>
    <t>N60 42.244 E8 02.261</t>
  </si>
  <si>
    <t>N60 55.627 E7 59.866</t>
  </si>
  <si>
    <t>N61 08.421 E8 10.521</t>
  </si>
  <si>
    <t>N61 01.368 E8 02.216</t>
  </si>
  <si>
    <t>N61 13.902 E8 14.684</t>
  </si>
  <si>
    <t>N61 18.558 E8 31.149</t>
  </si>
  <si>
    <t>N61 22.525 E8 17.961</t>
  </si>
  <si>
    <t>http://www.bygdin.com</t>
  </si>
  <si>
    <t>N61 19.729 E8 47.718</t>
  </si>
  <si>
    <t>N61 25.578 E9 08.856</t>
  </si>
  <si>
    <t>http://skabu-hyttegrend.no/nederlands/</t>
  </si>
  <si>
    <t>N61 28.953 E9 22.580</t>
  </si>
  <si>
    <t>Vegusdal</t>
  </si>
  <si>
    <t>Skarsvassbu</t>
  </si>
  <si>
    <t>Evje</t>
  </si>
  <si>
    <t>Tjørnbrotbu</t>
  </si>
  <si>
    <t>Mjonøy</t>
  </si>
  <si>
    <t>N59 38.064 E7 48.034</t>
  </si>
  <si>
    <t>N60 05.616 E7 08.216</t>
  </si>
  <si>
    <t>N60 11.034 E7 28.900</t>
  </si>
  <si>
    <t>N60 10.986 E7 24.167</t>
  </si>
  <si>
    <t>Steik</t>
  </si>
  <si>
    <t>http://hardangerviddanett.no/hjem/medlemmer/tuva/</t>
  </si>
  <si>
    <t>Haukeli Camping</t>
  </si>
  <si>
    <t>N59 44.040 E7 33.139</t>
  </si>
  <si>
    <t>Jåsund</t>
  </si>
  <si>
    <t>Underland</t>
  </si>
  <si>
    <t>Hauggrend</t>
  </si>
  <si>
    <t>Dalen</t>
  </si>
  <si>
    <t>Totak</t>
  </si>
  <si>
    <t>Skoland</t>
  </si>
  <si>
    <t>Tingvollfjorden</t>
  </si>
  <si>
    <t>Golfjell</t>
  </si>
  <si>
    <t>Liomseter</t>
  </si>
  <si>
    <t>Svarttjønnholet</t>
  </si>
  <si>
    <t>Berglia</t>
  </si>
  <si>
    <t>http://www.buoycamping.com</t>
  </si>
  <si>
    <t>http://www.telemarkcamping.com</t>
  </si>
  <si>
    <t>N60 22.752 E8 10.375</t>
  </si>
  <si>
    <t>N64 22.018 E13 37.499</t>
  </si>
  <si>
    <t>Leira</t>
  </si>
  <si>
    <t>Svarthamar</t>
  </si>
  <si>
    <t>N61 08.539 E9 30.649</t>
  </si>
  <si>
    <t>N61 34.417 E9 52.131</t>
  </si>
  <si>
    <t>N66 21.048 E15 21.882</t>
  </si>
  <si>
    <t>N60 58.240 E9 17.078</t>
  </si>
  <si>
    <t>N59 26.684 E8 00.701</t>
  </si>
  <si>
    <t>N59 19.021 E8 07.783</t>
  </si>
  <si>
    <t>N59 15.300 E7 46.234</t>
  </si>
  <si>
    <t>Haegeland</t>
  </si>
  <si>
    <t>Nissedal</t>
  </si>
  <si>
    <t>Rauland</t>
  </si>
  <si>
    <t>Gavlen Fjell</t>
  </si>
  <si>
    <t>Ål</t>
  </si>
  <si>
    <t>Golsfjelltoppen</t>
  </si>
  <si>
    <t>Panoramavegen</t>
  </si>
  <si>
    <t>N60 46.928 E9 02.413</t>
  </si>
  <si>
    <t>N60 39.127 E8 41.346</t>
  </si>
  <si>
    <t>N61 08.334 E9 14.932</t>
  </si>
  <si>
    <t>N61 23.774 E9 25.288</t>
  </si>
  <si>
    <t>N59 39.549 E8 01.968</t>
  </si>
  <si>
    <t>N58 25.016 E7 24.050</t>
  </si>
  <si>
    <t>N58 16.408 E7 16.587</t>
  </si>
  <si>
    <t>N58 04.345 E7 08.618</t>
  </si>
  <si>
    <t>N59 48.070 E8 15.915</t>
  </si>
  <si>
    <t>N58 09.606 E7 09.606</t>
  </si>
  <si>
    <t>N64 12.792 E13 35.242</t>
  </si>
  <si>
    <t>N61 33.256 E9 45.496</t>
  </si>
  <si>
    <t>N61 14.526 E8 55.149</t>
  </si>
  <si>
    <t>N60 42.288 E8 56.304</t>
  </si>
  <si>
    <t>N58 22.894 E7 44.377</t>
  </si>
  <si>
    <t>N59 10.535 E8 30.479</t>
  </si>
  <si>
    <t>Mjaland</t>
  </si>
  <si>
    <t>N59 29.124 E8 24.316</t>
  </si>
  <si>
    <t>Valetjønn</t>
  </si>
  <si>
    <t>N59 36.382 E8 22.134</t>
  </si>
  <si>
    <t>N59 41.850 E8 02.743</t>
  </si>
  <si>
    <t>N60 10.134 E8 36.404</t>
  </si>
  <si>
    <t>N60 49.468 E8 55.788</t>
  </si>
  <si>
    <t>N61 00.349 E9 01.229</t>
  </si>
  <si>
    <t>N61 25.050 E9 20.717</t>
  </si>
  <si>
    <t>Økstjønna</t>
  </si>
  <si>
    <t>Åan Turisthytte westlich von Dagali</t>
  </si>
  <si>
    <t>Besso Turisthytte östlich von Tyssedal</t>
  </si>
  <si>
    <t>Eidsbugarden Høyfjellshotell</t>
  </si>
  <si>
    <t>Haukeliseter fjellstue</t>
  </si>
  <si>
    <t>Hovden Fjellstoge</t>
  </si>
  <si>
    <t>Kalhovd Turisthytte</t>
  </si>
  <si>
    <t>Litlos Turisthytte östlich von Tyssedal</t>
  </si>
  <si>
    <t>Sandhaug östlich von Tyssedal</t>
  </si>
  <si>
    <t>Solheimstulen Høyfjellseter südwestlich von Dagali</t>
  </si>
  <si>
    <t>Tuva Turisthytte</t>
  </si>
  <si>
    <t>Beitostølen Camping &amp; Hytter</t>
  </si>
  <si>
    <t>Byremo Camping</t>
  </si>
  <si>
    <t>Dalen Camping</t>
  </si>
  <si>
    <t>Evje, Odden Camping</t>
  </si>
  <si>
    <t>Hauggrend Camping</t>
  </si>
  <si>
    <t>Morgedal Camping</t>
  </si>
  <si>
    <t>Skabu Camping</t>
  </si>
  <si>
    <t>Grunnetjørnsbu1</t>
  </si>
  <si>
    <t>Helberghytta nördlich von Vemork</t>
  </si>
  <si>
    <t>Hovstøyl nordwestlich von Moland</t>
  </si>
  <si>
    <t>Sälka Fjällstuga</t>
  </si>
  <si>
    <t>Storhøliseter nordwestlich von Espedalen</t>
  </si>
  <si>
    <t>Corraskoia1</t>
  </si>
  <si>
    <t>Haakoon VII</t>
  </si>
  <si>
    <t>Hellevassbu-Hütte nordöstlich von Røldal</t>
  </si>
  <si>
    <t>Kjolafjell</t>
  </si>
  <si>
    <t>Store Kjukkelvat</t>
  </si>
  <si>
    <t>Østre Fidja</t>
  </si>
  <si>
    <t>N59 58.968 E7 12.900</t>
  </si>
  <si>
    <t>Datum</t>
  </si>
  <si>
    <t>Etappe</t>
  </si>
  <si>
    <t>Nr.</t>
  </si>
  <si>
    <t>Symbol</t>
  </si>
  <si>
    <t>Name</t>
  </si>
  <si>
    <t>Höhe</t>
  </si>
  <si>
    <t>490 m</t>
  </si>
  <si>
    <t>780 m</t>
  </si>
  <si>
    <t>59 m</t>
  </si>
  <si>
    <t>540 m</t>
  </si>
  <si>
    <t>482 m</t>
  </si>
  <si>
    <t>509 m</t>
  </si>
  <si>
    <t>575 m</t>
  </si>
  <si>
    <t>422 m</t>
  </si>
  <si>
    <t>249 m</t>
  </si>
  <si>
    <t>584 m</t>
  </si>
  <si>
    <t>600 m</t>
  </si>
  <si>
    <t>845 m</t>
  </si>
  <si>
    <t>1000 m</t>
  </si>
  <si>
    <t>467 m</t>
  </si>
  <si>
    <t>1249 m</t>
  </si>
  <si>
    <t>497 m</t>
  </si>
  <si>
    <t>1580 m</t>
  </si>
  <si>
    <t>587 m</t>
  </si>
  <si>
    <t>820 m</t>
  </si>
  <si>
    <t>914 m</t>
  </si>
  <si>
    <t>390 m</t>
  </si>
  <si>
    <t>615 m</t>
  </si>
  <si>
    <t>818 m</t>
  </si>
  <si>
    <t>955 m</t>
  </si>
  <si>
    <t>1026 m</t>
  </si>
  <si>
    <t>325 m</t>
  </si>
  <si>
    <t>460 m</t>
  </si>
  <si>
    <t>1057 m</t>
  </si>
  <si>
    <t>120 m</t>
  </si>
  <si>
    <t>560 m</t>
  </si>
  <si>
    <t>1010 m</t>
  </si>
  <si>
    <t>709 m</t>
  </si>
  <si>
    <t>378 m</t>
  </si>
  <si>
    <t>768 m</t>
  </si>
  <si>
    <t>80 m</t>
  </si>
  <si>
    <t>580 m</t>
  </si>
  <si>
    <t>632 m</t>
  </si>
  <si>
    <t>331 m</t>
  </si>
  <si>
    <t>235 m</t>
  </si>
  <si>
    <t>N68 49.175 E20 06.505</t>
  </si>
  <si>
    <t>745 m</t>
  </si>
  <si>
    <t>179 m</t>
  </si>
  <si>
    <t>1005 m</t>
  </si>
  <si>
    <t>715 m</t>
  </si>
  <si>
    <t>895 m</t>
  </si>
  <si>
    <t>310 m</t>
  </si>
  <si>
    <t>N62 36.016 E12 11.221</t>
  </si>
  <si>
    <t>846 m</t>
  </si>
  <si>
    <t>975 m</t>
  </si>
  <si>
    <t>565 m</t>
  </si>
  <si>
    <t>N69 03.191 E20 15.284</t>
  </si>
  <si>
    <t>706 m</t>
  </si>
  <si>
    <t>118 m</t>
  </si>
  <si>
    <t>545 m</t>
  </si>
  <si>
    <t>891 m</t>
  </si>
  <si>
    <t>476 m</t>
  </si>
  <si>
    <t>865 m</t>
  </si>
  <si>
    <t>1176 m</t>
  </si>
  <si>
    <t>757 m</t>
  </si>
  <si>
    <t>468 m</t>
  </si>
  <si>
    <t>641 m</t>
  </si>
  <si>
    <t>802 m</t>
  </si>
  <si>
    <t>527 m</t>
  </si>
  <si>
    <t>839 m</t>
  </si>
  <si>
    <t>1067 m</t>
  </si>
  <si>
    <t>775 m</t>
  </si>
  <si>
    <t>633 m</t>
  </si>
  <si>
    <t>700 m</t>
  </si>
  <si>
    <t>598 m</t>
  </si>
  <si>
    <t>872 m</t>
  </si>
  <si>
    <t>744 m</t>
  </si>
  <si>
    <t>250 m</t>
  </si>
  <si>
    <t>915 m</t>
  </si>
  <si>
    <t>274 m</t>
  </si>
  <si>
    <t>349 m</t>
  </si>
  <si>
    <t>586 m</t>
  </si>
  <si>
    <t>N59 55.800 E8 28.700</t>
  </si>
  <si>
    <t>440 m</t>
  </si>
  <si>
    <t>352 m</t>
  </si>
  <si>
    <t>0 m</t>
  </si>
  <si>
    <t>850 m</t>
  </si>
  <si>
    <t>330 m</t>
  </si>
  <si>
    <t>1111 m</t>
  </si>
  <si>
    <t>11 m</t>
  </si>
  <si>
    <t>1100 m</t>
  </si>
  <si>
    <t>19 m</t>
  </si>
  <si>
    <t>687 m</t>
  </si>
  <si>
    <t>516 m</t>
  </si>
  <si>
    <t>530 m</t>
  </si>
  <si>
    <t>957 m</t>
  </si>
  <si>
    <t>825 m</t>
  </si>
  <si>
    <t>1050 m</t>
  </si>
  <si>
    <t>864 m</t>
  </si>
  <si>
    <t>1060 m</t>
  </si>
  <si>
    <t>718 m</t>
  </si>
  <si>
    <t>1250 m</t>
  </si>
  <si>
    <t>520 m</t>
  </si>
  <si>
    <t>N65 42.060 E14 26.629</t>
  </si>
  <si>
    <t>N61 39.224 E9 53.966</t>
  </si>
  <si>
    <t>1073 m</t>
  </si>
  <si>
    <t>353 m</t>
  </si>
  <si>
    <t>585 m</t>
  </si>
  <si>
    <t>685 m</t>
  </si>
  <si>
    <t>544 m</t>
  </si>
  <si>
    <t>356 m</t>
  </si>
  <si>
    <t>160 m</t>
  </si>
  <si>
    <t>N61 14.554 E9 35.703</t>
  </si>
  <si>
    <t>758 m</t>
  </si>
  <si>
    <t>475 m</t>
  </si>
  <si>
    <t>795 m</t>
  </si>
  <si>
    <t>1130 m</t>
  </si>
  <si>
    <t>101 m</t>
  </si>
  <si>
    <t>326 m</t>
  </si>
  <si>
    <t>650 m</t>
  </si>
  <si>
    <t>384 m</t>
  </si>
  <si>
    <t>439 m</t>
  </si>
  <si>
    <t>145 m</t>
  </si>
  <si>
    <t>N64 27.263 E13 24.368</t>
  </si>
  <si>
    <t>396 m</t>
  </si>
  <si>
    <t>167 m</t>
  </si>
  <si>
    <t>299 m</t>
  </si>
  <si>
    <t>930 m</t>
  </si>
  <si>
    <t>272 m</t>
  </si>
  <si>
    <t>1175 m</t>
  </si>
  <si>
    <t>N61 46.200 E9 32.171</t>
  </si>
  <si>
    <t>288 m</t>
  </si>
  <si>
    <t>769 m</t>
  </si>
  <si>
    <t>695 m</t>
  </si>
  <si>
    <t>899 m</t>
  </si>
  <si>
    <t>1221 m</t>
  </si>
  <si>
    <t>740 m</t>
  </si>
  <si>
    <t>620 m</t>
  </si>
  <si>
    <t>486 m</t>
  </si>
  <si>
    <t>465 m</t>
  </si>
  <si>
    <t>506 m</t>
  </si>
  <si>
    <t>810 m</t>
  </si>
  <si>
    <t>201 m</t>
  </si>
  <si>
    <t>610 m</t>
  </si>
  <si>
    <t>420 m</t>
  </si>
  <si>
    <t>960 m</t>
  </si>
  <si>
    <t>835 m</t>
  </si>
  <si>
    <t>574 m</t>
  </si>
  <si>
    <t>455 m</t>
  </si>
  <si>
    <t>630 m</t>
  </si>
  <si>
    <t>N65 48.816 E14 23.034</t>
  </si>
  <si>
    <t>671 m</t>
  </si>
  <si>
    <t>61 m</t>
  </si>
  <si>
    <t>60 m</t>
  </si>
  <si>
    <t>939 m</t>
  </si>
  <si>
    <t>N64 29.461 E13 24.673</t>
  </si>
  <si>
    <t>400 m</t>
  </si>
  <si>
    <t>1020 m</t>
  </si>
  <si>
    <t>965 m</t>
  </si>
  <si>
    <t>716 m</t>
  </si>
  <si>
    <t>1248 m</t>
  </si>
  <si>
    <t>N60 17.980 E8 20.438</t>
  </si>
  <si>
    <t>998 m</t>
  </si>
  <si>
    <t>830 m</t>
  </si>
  <si>
    <t>534 m</t>
  </si>
  <si>
    <t>612 m</t>
  </si>
  <si>
    <t>1330 m</t>
  </si>
  <si>
    <t>1040 m</t>
  </si>
  <si>
    <t>878 m</t>
  </si>
  <si>
    <t>1131 m</t>
  </si>
  <si>
    <t>675 m</t>
  </si>
  <si>
    <t>416 m</t>
  </si>
  <si>
    <t>446 m</t>
  </si>
  <si>
    <t>333 m</t>
  </si>
  <si>
    <t>N59 32.232 E7 31.166</t>
  </si>
  <si>
    <t>680 m</t>
  </si>
  <si>
    <t>699 m</t>
  </si>
  <si>
    <t>354 m</t>
  </si>
  <si>
    <t>1185 m</t>
  </si>
  <si>
    <t>1086 m</t>
  </si>
  <si>
    <t>535 m</t>
  </si>
  <si>
    <t>273 m</t>
  </si>
  <si>
    <t>720 m</t>
  </si>
  <si>
    <t>832 m</t>
  </si>
  <si>
    <t>674 m</t>
  </si>
  <si>
    <t>N58 34.865 E8 08.409</t>
  </si>
  <si>
    <t>230 m</t>
  </si>
  <si>
    <t>7 m</t>
  </si>
  <si>
    <t>N65 03.125 E13 47.878</t>
  </si>
  <si>
    <t>741 m</t>
  </si>
  <si>
    <t>N58 05.794 E7 19.566</t>
  </si>
  <si>
    <t>200 m</t>
  </si>
  <si>
    <t>730 m</t>
  </si>
  <si>
    <t>498 m</t>
  </si>
  <si>
    <t>196 m</t>
  </si>
  <si>
    <t>Fondsbu</t>
  </si>
  <si>
    <t>Tiplingen</t>
  </si>
  <si>
    <t>N64 44.916 E13 14.214</t>
  </si>
  <si>
    <t>9 m</t>
  </si>
  <si>
    <t>Date</t>
  </si>
  <si>
    <t>Stage</t>
  </si>
  <si>
    <t>Company</t>
  </si>
  <si>
    <t>Arrival</t>
  </si>
  <si>
    <t>Climb</t>
  </si>
  <si>
    <t>Descent</t>
  </si>
  <si>
    <t>Distance</t>
  </si>
  <si>
    <t>asph/grav</t>
  </si>
  <si>
    <t>path</t>
  </si>
  <si>
    <t>off-trail</t>
  </si>
  <si>
    <t>flatwater</t>
  </si>
  <si>
    <t>river</t>
  </si>
  <si>
    <t>duration</t>
  </si>
  <si>
    <t>Solo</t>
  </si>
  <si>
    <t>Lindesnes Fyr (30m)</t>
  </si>
  <si>
    <t>Linddalen/Gronsfjorden (0m)</t>
  </si>
  <si>
    <t>3h30</t>
  </si>
  <si>
    <t>Kroketjorn (300m)</t>
  </si>
  <si>
    <t>6u10</t>
  </si>
  <si>
    <t>Gaselandstjorna (360m)</t>
  </si>
  <si>
    <t>7u10</t>
  </si>
  <si>
    <t>Ytre Bjornvatnet (460m)</t>
  </si>
  <si>
    <t>6u20</t>
  </si>
  <si>
    <t>Storhom (600m)</t>
  </si>
  <si>
    <t>7u15</t>
  </si>
  <si>
    <t>Kvifjorden/Kodavika bay (720m)</t>
  </si>
  <si>
    <t>7u00</t>
  </si>
  <si>
    <t>Adneram Turisthytta (570m)</t>
  </si>
  <si>
    <t>6u25</t>
  </si>
  <si>
    <t>REST DAY ADNERAM TURISTHYTTE</t>
  </si>
  <si>
    <t>Adneram Turisthytte (570m)</t>
  </si>
  <si>
    <t>Storevatn (960m)</t>
  </si>
  <si>
    <t>6u00</t>
  </si>
  <si>
    <t>Breidadalen (1130m)</t>
  </si>
  <si>
    <t>5u40</t>
  </si>
  <si>
    <t>Venaheia (1100m)</t>
  </si>
  <si>
    <t>N-point Kaldevatn (1150m)</t>
  </si>
  <si>
    <t>6u40</t>
  </si>
  <si>
    <t>Bleskestadmoen (710m)</t>
  </si>
  <si>
    <t>Holmavatnhytta (1130m)</t>
  </si>
  <si>
    <t>5u20</t>
  </si>
  <si>
    <t>Haukeliseter Fjellstue (970m)</t>
  </si>
  <si>
    <t>4u40</t>
  </si>
  <si>
    <t>Hellevassbu (1160m)</t>
  </si>
  <si>
    <t>Aremot (1160m)</t>
  </si>
  <si>
    <t>7u50</t>
  </si>
  <si>
    <t>Hallingehaugane (1210m)</t>
  </si>
  <si>
    <t>8u05</t>
  </si>
  <si>
    <t>Skaltjorna (1140m)</t>
  </si>
  <si>
    <t>7u55</t>
  </si>
  <si>
    <t>Finse (1220m)</t>
  </si>
  <si>
    <t>4u00</t>
  </si>
  <si>
    <t>Joris</t>
  </si>
  <si>
    <t>Geiterygghytta (1220m)</t>
  </si>
  <si>
    <t>5u00</t>
  </si>
  <si>
    <t>Kongshelleren (1450m)</t>
  </si>
  <si>
    <t>Store Klevavatnet (1270m)</t>
  </si>
  <si>
    <t>5u45</t>
  </si>
  <si>
    <t>Bjordalsbu (1570m)</t>
  </si>
  <si>
    <t>4u30</t>
  </si>
  <si>
    <t>Masseringstjorni (1380m)</t>
  </si>
  <si>
    <t>Kyrkeskjardtjerne (1210m)</t>
  </si>
  <si>
    <t>7u30</t>
  </si>
  <si>
    <t>Tyinosen (1080m)</t>
  </si>
  <si>
    <t>Elien</t>
  </si>
  <si>
    <t>Koldedalen (1080m)</t>
  </si>
  <si>
    <t>5u</t>
  </si>
  <si>
    <t>Fleskedalen (970m)</t>
  </si>
  <si>
    <t>5u25</t>
  </si>
  <si>
    <t>Vetle Utladalen (1000m)</t>
  </si>
  <si>
    <t>Moldskredhaugen (1180m)</t>
  </si>
  <si>
    <t>Medalsbu (1340m)</t>
  </si>
  <si>
    <t>5u30</t>
  </si>
  <si>
    <t>Lundadalen (1140m)</t>
  </si>
  <si>
    <t>5u15</t>
  </si>
  <si>
    <t>Bismo (400m)</t>
  </si>
  <si>
    <t>6u30</t>
  </si>
  <si>
    <t>Svarthovden (1200m)</t>
  </si>
  <si>
    <t>3u30</t>
  </si>
  <si>
    <t>Lostolen (920m)</t>
  </si>
  <si>
    <t>Lora (600m)</t>
  </si>
  <si>
    <t>4u10</t>
  </si>
  <si>
    <t>REST DAY LESJAKOGVATNET CAMPING</t>
  </si>
  <si>
    <t>Baklihaugen (940m)</t>
  </si>
  <si>
    <t>3u40</t>
  </si>
  <si>
    <t>Veslefjellet (1130m)</t>
  </si>
  <si>
    <t>Langvatnet (1420m)</t>
  </si>
  <si>
    <t>4u50</t>
  </si>
  <si>
    <t>Reinheim (1340m)</t>
  </si>
  <si>
    <t>5u10</t>
  </si>
  <si>
    <t>Stoplsjodalen (1170m)</t>
  </si>
  <si>
    <t>3u50</t>
  </si>
  <si>
    <t>Stroplsjodalen (1170m)</t>
  </si>
  <si>
    <t>Hemtjonna (1220m)</t>
  </si>
  <si>
    <t>4u20</t>
  </si>
  <si>
    <t>Elgsjotangen (1240m)</t>
  </si>
  <si>
    <t>Orkladalen (950m)</t>
  </si>
  <si>
    <t>Litl-Innjoen (920m)</t>
  </si>
  <si>
    <t>Litl-Innsjoen (920m)</t>
  </si>
  <si>
    <t>Grens Forollhogna NP (890m)</t>
  </si>
  <si>
    <t>Lake 1053m (1060m)</t>
  </si>
  <si>
    <t>Fordadalen (890m)</t>
  </si>
  <si>
    <t>Mastjonnskarven lake 1038m (1040m)</t>
  </si>
  <si>
    <t>Haltdalen (260m)</t>
  </si>
  <si>
    <t>Styggbekktjonnen (820m)</t>
  </si>
  <si>
    <t>Fongaa River (590m)</t>
  </si>
  <si>
    <t>6u35</t>
  </si>
  <si>
    <t>Bjorneggen (580m)</t>
  </si>
  <si>
    <t>6u50</t>
  </si>
  <si>
    <t>Skurdalssjon (700m)</t>
  </si>
  <si>
    <t>Koltjonndalen - pass (700m)</t>
  </si>
  <si>
    <t>Sandvika - Innstua (420m)</t>
  </si>
  <si>
    <t>Einartjonna (580m)</t>
  </si>
  <si>
    <t>W-side Skjaekerhatten (860m)</t>
  </si>
  <si>
    <t>Steinkjertjonna (510m)</t>
  </si>
  <si>
    <t>Luru River (190m)</t>
  </si>
  <si>
    <t>Nordelva (440m)</t>
  </si>
  <si>
    <t>Gruvfjellet (750m)</t>
  </si>
  <si>
    <t>7u05</t>
  </si>
  <si>
    <t>Sagvika (420m)</t>
  </si>
  <si>
    <t>10u05</t>
  </si>
  <si>
    <t>Sjurtjonnin (700m)</t>
  </si>
  <si>
    <t>Sore Bisseggvatnet (780m)</t>
  </si>
  <si>
    <t>Lake 717m (720m)</t>
  </si>
  <si>
    <t>8u20</t>
  </si>
  <si>
    <t>Hattfjelldal (230m)</t>
  </si>
  <si>
    <t>Tolkmoen (390m)</t>
  </si>
  <si>
    <t>Speltfjelldalen (750m)</t>
  </si>
  <si>
    <t>Okskolten (1920m)</t>
  </si>
  <si>
    <t>6u45</t>
  </si>
  <si>
    <t>Umbukta Fjellstue (530m)</t>
  </si>
  <si>
    <t>9u10</t>
  </si>
  <si>
    <t>N-point Kallvatnet (570m)</t>
  </si>
  <si>
    <t>Elivollan (580m)</t>
  </si>
  <si>
    <t>Fre</t>
  </si>
  <si>
    <t>Tespdalen (570m)</t>
  </si>
  <si>
    <t>Sore Bjollavatnet (680m)</t>
  </si>
  <si>
    <t>Lonsdal (480m)</t>
  </si>
  <si>
    <t>Skaitidalen (490m)</t>
  </si>
  <si>
    <t>W-point Balvatnet (640m)</t>
  </si>
  <si>
    <t>Sulitjelma (130m)</t>
  </si>
  <si>
    <t>Sorjoshytta (830m)</t>
  </si>
  <si>
    <t>5u05</t>
  </si>
  <si>
    <t>Jiegnaffojahka (700m)</t>
  </si>
  <si>
    <t>Forfallen stuga (820m)</t>
  </si>
  <si>
    <t>5u50</t>
  </si>
  <si>
    <t>Sarvesvagge (900m)</t>
  </si>
  <si>
    <t>Sarvesvagge (650m)</t>
  </si>
  <si>
    <t>Snavvajavvre (980m)</t>
  </si>
  <si>
    <t>Guohkesvagge (840m)</t>
  </si>
  <si>
    <t>4u45</t>
  </si>
  <si>
    <t>Guokesvagge (840m)</t>
  </si>
  <si>
    <t>Vakkotavarre (450m)</t>
  </si>
  <si>
    <t>8u10</t>
  </si>
  <si>
    <t>Gappojahka (700m)</t>
  </si>
  <si>
    <t>3u05</t>
  </si>
  <si>
    <t>Kaitumjaure (620m)</t>
  </si>
  <si>
    <t>Salkastugorna (820m)</t>
  </si>
  <si>
    <t>Alisjavri delta (780m)</t>
  </si>
  <si>
    <t>Abiskojaure (490m)</t>
  </si>
  <si>
    <t>Abisko (380m)</t>
  </si>
  <si>
    <t>3u20</t>
  </si>
  <si>
    <t>Roggenjarga (340m)</t>
  </si>
  <si>
    <t>2u50</t>
  </si>
  <si>
    <t>Altevatnet - Guolasjohka (490m)</t>
  </si>
  <si>
    <t>8u30</t>
  </si>
  <si>
    <t>E-slope Riiddagierdu (700m)</t>
  </si>
  <si>
    <t>6u15</t>
  </si>
  <si>
    <t>Holt (80m)</t>
  </si>
  <si>
    <t>Rostahytta (460m)</t>
  </si>
  <si>
    <t>Goldahytta (520m)</t>
  </si>
  <si>
    <t>8u00</t>
  </si>
  <si>
    <t>Paihkasjavri (640m)</t>
  </si>
  <si>
    <t>6u55</t>
  </si>
  <si>
    <t>Paihasjavri (640m)</t>
  </si>
  <si>
    <t>Buoiddesjohka (590m)</t>
  </si>
  <si>
    <t>Hirvasvuopio (430m)</t>
  </si>
  <si>
    <t>Beatnajohka (390m)</t>
  </si>
  <si>
    <t>Kautokeino (300m)</t>
  </si>
  <si>
    <t>4u55</t>
  </si>
  <si>
    <t>Sattasluokta (300m)</t>
  </si>
  <si>
    <t>WEATHER &amp; REST DAY SATTASLUOKTA</t>
  </si>
  <si>
    <t>Suossjavri (310m)</t>
  </si>
  <si>
    <t>9u00</t>
  </si>
  <si>
    <t>Suosjavri (310m)</t>
  </si>
  <si>
    <t>Karasjohka river - Raitesuolu (180m)</t>
  </si>
  <si>
    <t>Karasjok (130m)</t>
  </si>
  <si>
    <t>5u55</t>
  </si>
  <si>
    <t>Tana - Vuovdagieddi (120m)</t>
  </si>
  <si>
    <t>Tana - Gaskkamus Bihtta (90m)</t>
  </si>
  <si>
    <t>Tana - Storfossen (10m)</t>
  </si>
  <si>
    <t>Tana - Storfossen (20m)</t>
  </si>
  <si>
    <t>Tana Bru (10m)</t>
  </si>
  <si>
    <t>Leaibbosroggi (120m)</t>
  </si>
  <si>
    <t>7u20</t>
  </si>
  <si>
    <t>Bohkosjohka (170m)</t>
  </si>
  <si>
    <t>7u40</t>
  </si>
  <si>
    <t>Lake 204m (200m)</t>
  </si>
  <si>
    <t>7u45</t>
  </si>
  <si>
    <t>Sverdvatnet (260m)</t>
  </si>
  <si>
    <t>NORDKINN - Sandfjorden (20m)</t>
  </si>
  <si>
    <t>Sandfjorden (20m)</t>
  </si>
  <si>
    <t>Mehamn (0m)</t>
  </si>
  <si>
    <t>TOTAL</t>
  </si>
  <si>
    <t>Sulitjelam Turistcenter</t>
  </si>
  <si>
    <t>N67 05.934 E16 03.808</t>
  </si>
  <si>
    <t>Ruhetag 3</t>
  </si>
  <si>
    <t>Ruhetag 5</t>
  </si>
  <si>
    <t>Ruhetag 6</t>
  </si>
  <si>
    <t>Ruhetag 7</t>
  </si>
  <si>
    <t>Ruhetag 8</t>
  </si>
  <si>
    <t>Start</t>
  </si>
  <si>
    <t>Etappe 1</t>
  </si>
  <si>
    <t>Vinstra</t>
  </si>
  <si>
    <t>Zelt</t>
  </si>
  <si>
    <t>Etappe 2</t>
  </si>
  <si>
    <t>Etappe 3</t>
  </si>
  <si>
    <t>Flatseter</t>
  </si>
  <si>
    <t>Etappe 4</t>
  </si>
  <si>
    <t>Alvdal</t>
  </si>
  <si>
    <t>Etappe 5</t>
  </si>
  <si>
    <t>Tynset</t>
  </si>
  <si>
    <t>Etappe 6</t>
  </si>
  <si>
    <t>Etappe 7</t>
  </si>
  <si>
    <t>Etappe 8</t>
  </si>
  <si>
    <t>Etappe 9</t>
  </si>
  <si>
    <t>Etappe 10</t>
  </si>
  <si>
    <t>Etappe 11</t>
  </si>
  <si>
    <t>ja</t>
  </si>
  <si>
    <t>Ruhetag</t>
  </si>
  <si>
    <t>Etappe 12</t>
  </si>
  <si>
    <t>Etappe 13</t>
  </si>
  <si>
    <t>Etappe 14</t>
  </si>
  <si>
    <t>Etappe 15</t>
  </si>
  <si>
    <t>Etappe 16</t>
  </si>
  <si>
    <t>Skurdalsporten</t>
  </si>
  <si>
    <t>Etappe 17</t>
  </si>
  <si>
    <t>Etappe 18</t>
  </si>
  <si>
    <t>Ferslia</t>
  </si>
  <si>
    <t>Etappe 19</t>
  </si>
  <si>
    <t>Etappe 20</t>
  </si>
  <si>
    <t>Svet</t>
  </si>
  <si>
    <t>Etappe 21</t>
  </si>
  <si>
    <t>Stigdalen</t>
  </si>
  <si>
    <t>Etappe 22</t>
  </si>
  <si>
    <t>Etappe 23</t>
  </si>
  <si>
    <t>Etappe 24</t>
  </si>
  <si>
    <t>Urdalsfjellet</t>
  </si>
  <si>
    <t>Etappe 25</t>
  </si>
  <si>
    <t>Nesasen</t>
  </si>
  <si>
    <t>Etappe 26</t>
  </si>
  <si>
    <t>Kvelia</t>
  </si>
  <si>
    <t>Etappe 27</t>
  </si>
  <si>
    <t>Austvika</t>
  </si>
  <si>
    <t>Etappe 28</t>
  </si>
  <si>
    <t>Rojrvik</t>
  </si>
  <si>
    <t>Etappe 29</t>
  </si>
  <si>
    <t>Etappe 30</t>
  </si>
  <si>
    <t>Etappe 31</t>
  </si>
  <si>
    <t>Hattfjelldal</t>
  </si>
  <si>
    <t>Etappe 32</t>
  </si>
  <si>
    <t>???</t>
  </si>
  <si>
    <t>Etappe 33</t>
  </si>
  <si>
    <t>Valen</t>
  </si>
  <si>
    <t>Etappe 34</t>
  </si>
  <si>
    <t>Steikvasselv</t>
  </si>
  <si>
    <t>Etappe 35</t>
  </si>
  <si>
    <t>Gressvasshytta</t>
  </si>
  <si>
    <t>Etappe 36</t>
  </si>
  <si>
    <t>Etappe 37</t>
  </si>
  <si>
    <t>Sauvasshytta</t>
  </si>
  <si>
    <t>Etappe 38</t>
  </si>
  <si>
    <t>Etappe 39</t>
  </si>
  <si>
    <t>Virvasshytta</t>
  </si>
  <si>
    <t>Etappe 40</t>
  </si>
  <si>
    <t>Etappe 41</t>
  </si>
  <si>
    <t>Krukkistua</t>
  </si>
  <si>
    <t>Etappe 42</t>
  </si>
  <si>
    <t>Etappe 43</t>
  </si>
  <si>
    <t>Argaladhytta</t>
  </si>
  <si>
    <t>Etappe 44</t>
  </si>
  <si>
    <t>Ståddåjakka Sami</t>
  </si>
  <si>
    <t>Etappe 46</t>
  </si>
  <si>
    <t>Etappe 47</t>
  </si>
  <si>
    <t>Etappe 48</t>
  </si>
  <si>
    <t>Etappe 49</t>
  </si>
  <si>
    <t>Etappe 50</t>
  </si>
  <si>
    <t>Pauro</t>
  </si>
  <si>
    <t>Etappe 51</t>
  </si>
  <si>
    <t>Etappe 52</t>
  </si>
  <si>
    <t>Sitasjaure</t>
  </si>
  <si>
    <t>Gautelis</t>
  </si>
  <si>
    <t>Etappe 53</t>
  </si>
  <si>
    <t>Etappe 54</t>
  </si>
  <si>
    <t>Etappe 55</t>
  </si>
  <si>
    <t>Abiskojaure</t>
  </si>
  <si>
    <t>Etappe 56</t>
  </si>
  <si>
    <t>Abisko</t>
  </si>
  <si>
    <t>Depot</t>
  </si>
  <si>
    <t>Etappe 57</t>
  </si>
  <si>
    <t>Lappjordhytta</t>
  </si>
  <si>
    <t>Etappe 58</t>
  </si>
  <si>
    <t>Etappe 59</t>
  </si>
  <si>
    <t>Vuomahytta</t>
  </si>
  <si>
    <t>Etappe 60</t>
  </si>
  <si>
    <t>Dividalshytta</t>
  </si>
  <si>
    <t>Etappe 61</t>
  </si>
  <si>
    <t>Dærtahytta</t>
  </si>
  <si>
    <t>Etappe 62</t>
  </si>
  <si>
    <t>Rostahytta</t>
  </si>
  <si>
    <t>Etappe 63</t>
  </si>
  <si>
    <t>Gappohytta</t>
  </si>
  <si>
    <t>Etappe 64</t>
  </si>
  <si>
    <t>Kilpisjärvi</t>
  </si>
  <si>
    <t>Najordet</t>
  </si>
  <si>
    <t>Röros</t>
  </si>
  <si>
    <t>Nordpa</t>
  </si>
  <si>
    <t>Bolnastua</t>
  </si>
  <si>
    <t>Cunojavri</t>
  </si>
  <si>
    <t>Etappe 65</t>
  </si>
  <si>
    <t>Tverrelvnes</t>
  </si>
  <si>
    <t>Kjennsvasshytta</t>
  </si>
  <si>
    <t>Saltfjellstua</t>
  </si>
  <si>
    <t>Trygvebu</t>
  </si>
  <si>
    <t>Coarvihytta</t>
  </si>
  <si>
    <t>Calalveshytta</t>
  </si>
  <si>
    <t>Lomihytta</t>
  </si>
  <si>
    <t>Staloluokta</t>
  </si>
  <si>
    <t>Vaisaluokta</t>
  </si>
  <si>
    <t>Somashytta</t>
  </si>
  <si>
    <t>Nedrefosshytta</t>
  </si>
  <si>
    <t>Badajavri</t>
  </si>
  <si>
    <t>Bierajavri</t>
  </si>
  <si>
    <t>Alta</t>
  </si>
  <si>
    <t>Leirbotvatnet</t>
  </si>
  <si>
    <t>Duottarsion</t>
  </si>
  <si>
    <t>Skaidi</t>
  </si>
  <si>
    <t>Honningsvåg</t>
  </si>
  <si>
    <t>Nordkapp</t>
  </si>
  <si>
    <t>Etappe 66</t>
  </si>
  <si>
    <t>Etappe 67</t>
  </si>
  <si>
    <t>Etappe 68</t>
  </si>
  <si>
    <t>Etappe 69</t>
  </si>
  <si>
    <t>Etappe 70</t>
  </si>
  <si>
    <t>Etappe 71</t>
  </si>
  <si>
    <t>Etappe 72</t>
  </si>
  <si>
    <t>Zeltplatz</t>
  </si>
  <si>
    <t>Ziel</t>
  </si>
  <si>
    <t>Position</t>
  </si>
  <si>
    <t>Krøkla</t>
  </si>
  <si>
    <t>http://www.gjeltenbrucamping.no</t>
  </si>
  <si>
    <t>http://www.tynsetcamping.no</t>
  </si>
  <si>
    <t>http://www.ut.no/hytte/3.1992/</t>
  </si>
  <si>
    <t>http://www.ut.no/hytte/3.1742/</t>
  </si>
  <si>
    <t>http://www.ut.no/hytte/3.1616/</t>
  </si>
  <si>
    <t>http://www.ut.no/hytte/3.1492/</t>
  </si>
  <si>
    <t>http://www.ut.no/hytte/3.2235/</t>
  </si>
  <si>
    <t>http://www.ut.no/hytte/3.1548/</t>
  </si>
  <si>
    <t>http://www.ut.no/hytte/3.1775/</t>
  </si>
  <si>
    <t xml:space="preserve">BALVASSHYTTA </t>
  </si>
  <si>
    <t>http://www.ut.no/hytte/3.2310/</t>
  </si>
  <si>
    <t>http://www.ut.no/hytte/3.1761/</t>
  </si>
  <si>
    <t>http://www.ut.no/hytte/3.1830/</t>
  </si>
  <si>
    <t>http://www.ut.no/hytte/3.1820/</t>
  </si>
  <si>
    <t>http://www.ut.no/hytte/3.1320/</t>
  </si>
  <si>
    <t>http://www.ut.no/hytte/3.2393/</t>
  </si>
  <si>
    <t>http://www.ut.no/hytte/3.1263/</t>
  </si>
  <si>
    <t>Fjällnäs camping</t>
  </si>
  <si>
    <t>Svaletjakke</t>
  </si>
  <si>
    <t>Total</t>
  </si>
  <si>
    <t>DNT SB</t>
  </si>
  <si>
    <t>km</t>
  </si>
  <si>
    <t>h</t>
  </si>
  <si>
    <t>Storlien</t>
  </si>
  <si>
    <t>Rundvalen - Enan - Hütte Gräsliden</t>
  </si>
  <si>
    <t>FS Blahammaren</t>
  </si>
  <si>
    <t>Finnbäcken - Hütte Enkälen - V Endalshöjden - Enan</t>
  </si>
  <si>
    <t>FS Sylarna</t>
  </si>
  <si>
    <t xml:space="preserve">Weggabelung - Hütte Mieskentjakke </t>
  </si>
  <si>
    <t>FS Helags</t>
  </si>
  <si>
    <t>Rentierzaun - Fluss im Tal - Fältjägarstugan - Mittan</t>
  </si>
  <si>
    <t>Hütte Svaletjakke</t>
  </si>
  <si>
    <t>Ljusnan - Sattel - Langbrottstugan - Hütte Kroktjärnen</t>
  </si>
  <si>
    <t>Fjällnäs</t>
  </si>
  <si>
    <t>http://www.fernwege.de/schweden/kungsleden-sued/etappen/index.html</t>
  </si>
  <si>
    <t>Grövelsjön</t>
  </si>
  <si>
    <t>Svukuriset</t>
  </si>
  <si>
    <t>Marenvollen</t>
  </si>
  <si>
    <t>Røros</t>
  </si>
  <si>
    <t>Ljøsnåvollen</t>
  </si>
  <si>
    <t>Røvollen</t>
  </si>
  <si>
    <t>Glåmos</t>
  </si>
  <si>
    <t>Kjølihytta</t>
  </si>
  <si>
    <t>Stugudal</t>
  </si>
  <si>
    <t>Nedalshytta</t>
  </si>
  <si>
    <t>Storerikvollen</t>
  </si>
  <si>
    <t>Teveltunet</t>
  </si>
  <si>
    <t>Angeltjønnhytta</t>
  </si>
  <si>
    <t>Bellingstua</t>
  </si>
  <si>
    <t>Bringsåsen</t>
  </si>
  <si>
    <t>Skjækerdalshytta</t>
  </si>
  <si>
    <t>Sætertjønnhytta</t>
  </si>
  <si>
    <t>Gaundalen</t>
  </si>
  <si>
    <t>Holden</t>
  </si>
  <si>
    <t>Langvasshytta</t>
  </si>
  <si>
    <t>Gressåmoen</t>
  </si>
  <si>
    <t>Skjelbredtunet</t>
  </si>
  <si>
    <t>Almdalshytta</t>
  </si>
  <si>
    <t>Kviltjønnhytta</t>
  </si>
  <si>
    <t>Midtre Nesåvatnet</t>
  </si>
  <si>
    <t>Skorovatn</t>
  </si>
  <si>
    <t>Øvre Mykkelvikseter</t>
  </si>
  <si>
    <t>Kleiva</t>
  </si>
  <si>
    <t>Bustadmo</t>
  </si>
  <si>
    <t>Viermahytta</t>
  </si>
  <si>
    <t>Raentserenmehkie</t>
  </si>
  <si>
    <t>Tiplingan Skogstue</t>
  </si>
  <si>
    <t>Daningen</t>
  </si>
  <si>
    <t>Grannes</t>
  </si>
  <si>
    <t>Krutvatnet</t>
  </si>
  <si>
    <t>Umbukta fjellstue</t>
  </si>
  <si>
    <t>Kvitsteindalstunet</t>
  </si>
  <si>
    <t>Lønstua</t>
  </si>
  <si>
    <t xml:space="preserve">Graddis fjellstue </t>
  </si>
  <si>
    <t>Balvasshytta</t>
  </si>
  <si>
    <t xml:space="preserve"> Ny-Sulitjelma fjellstue</t>
  </si>
  <si>
    <t>Sorjushytta</t>
  </si>
  <si>
    <t>Sivertgården</t>
  </si>
  <si>
    <t>Sårjesjaurestugan</t>
  </si>
  <si>
    <t>Staddajåhkå</t>
  </si>
  <si>
    <t>Røysvatn</t>
  </si>
  <si>
    <t>Sitashytta</t>
  </si>
  <si>
    <t>Skoaddejavrehytta</t>
  </si>
  <si>
    <t>Gautelis-hytta</t>
  </si>
  <si>
    <t>Caihnavaggi</t>
  </si>
  <si>
    <t>Låddejåkkåstugan</t>
  </si>
  <si>
    <t>Arasluoktastugorna</t>
  </si>
  <si>
    <t>http://www.sulitjelmaturistsenter.no/nb/forside</t>
  </si>
  <si>
    <t>Krutvasshytta</t>
  </si>
  <si>
    <t>Food-Days</t>
  </si>
  <si>
    <t>Strom</t>
  </si>
  <si>
    <t>Otta</t>
  </si>
  <si>
    <t>Hageseter</t>
  </si>
  <si>
    <t>Foldal</t>
  </si>
  <si>
    <t>http://www.gaundalen-fjellgaard.no</t>
  </si>
  <si>
    <t>http://www.ut.no/hytte/3.2246/</t>
  </si>
  <si>
    <t>http://www.ut.no/hytte/3.1659/</t>
  </si>
  <si>
    <t>http://www.ut.no/hytte/3.1658/</t>
  </si>
  <si>
    <t>http://www.ut.no/hytte/3.2164/</t>
  </si>
  <si>
    <t>http://www.ut.no/hytte/3.1507/</t>
  </si>
  <si>
    <t>http://www.ut.no/hytte/3.1525/</t>
  </si>
  <si>
    <t>http://www.ut.no/hytte/3.1651/</t>
  </si>
  <si>
    <t>http://www.ut.no/hytte/3.2247/</t>
  </si>
  <si>
    <t>http://www.ut.no/hytte/3.1522/</t>
  </si>
  <si>
    <t>http://www.ut.no/hytte/3.1523/</t>
  </si>
  <si>
    <t>http://www.ut.no/hytte/3.1648/</t>
  </si>
  <si>
    <t>http://huskyfarm.de</t>
  </si>
  <si>
    <t>http://www.ut.no/hytte/3.1646/</t>
  </si>
  <si>
    <t>http://www.ut.no/hytte/3.1917/</t>
  </si>
  <si>
    <t>http://www.ut.no/hytte/3.2404/</t>
  </si>
  <si>
    <t>http://www.ut.no/hytte/3.2348/</t>
  </si>
  <si>
    <t>http://www.ut.no/hytte/3.2400/</t>
  </si>
  <si>
    <t>N61 45.367 E9 58.750</t>
  </si>
  <si>
    <t>N61 53.044 E10 00.750</t>
  </si>
  <si>
    <t>N62 01.346 E10 11.358</t>
  </si>
  <si>
    <t>N62 16.463 E10 46.635</t>
  </si>
  <si>
    <t>N62 13.434 E10 57.300</t>
  </si>
  <si>
    <t>N62 12.909 E11 09.021</t>
  </si>
  <si>
    <t>N62 12.245 E11 26.893</t>
  </si>
  <si>
    <t>N62 14.735 E11 45.746</t>
  </si>
  <si>
    <t>N62 26.063 E11 51.112</t>
  </si>
  <si>
    <t>N62 32.909 E12 02.941</t>
  </si>
  <si>
    <t>N62 49.093 E12 26.722</t>
  </si>
  <si>
    <t>N62 55.043 E12 30.358</t>
  </si>
  <si>
    <t>N63 02.501 E12 16.716</t>
  </si>
  <si>
    <t>Sylarna</t>
  </si>
  <si>
    <t>N63 17.220 E12 07.201</t>
  </si>
  <si>
    <t>N63 21.359 E12 04.974</t>
  </si>
  <si>
    <t>N63 27.747 E12 03.532</t>
  </si>
  <si>
    <t>N63 32.535 E11 56.508</t>
  </si>
  <si>
    <t>N63 40.969 E12 15.681</t>
  </si>
  <si>
    <t>N63 46.294 E12 22.236</t>
  </si>
  <si>
    <t>N63 56.260 E12 32.701</t>
  </si>
  <si>
    <t>N64 03.806 E12 53.782</t>
  </si>
  <si>
    <t>N65 06.178 E13 50.468</t>
  </si>
  <si>
    <t>N65 17.809 E13 58.530</t>
  </si>
  <si>
    <t>N65 35.643 E14 00.775</t>
  </si>
  <si>
    <t>N66 02.884 E14 25.548</t>
  </si>
  <si>
    <t>N66 03.925 E14 15.692</t>
  </si>
  <si>
    <t>N66 09.727 E14 35.210</t>
  </si>
  <si>
    <t>N66 11.210 E14 45.049</t>
  </si>
  <si>
    <t>N66 11.042 E15 03.104</t>
  </si>
  <si>
    <t>N66 18.514 E15 21.891</t>
  </si>
  <si>
    <t>N66 29.571 E15 14.351</t>
  </si>
  <si>
    <t>N66 40.733 E15 02.995</t>
  </si>
  <si>
    <t>N66 44.161 E15 27.940</t>
  </si>
  <si>
    <t>N66 50.878 E15 47.240</t>
  </si>
  <si>
    <t>N66 55.495 E15 52.258</t>
  </si>
  <si>
    <t>N66 59.684 E15 58.009</t>
  </si>
  <si>
    <t>N67 08.408 E16 08.251</t>
  </si>
  <si>
    <t>N67 12.422 E16 15.326</t>
  </si>
  <si>
    <t>N67 19.131 E16 41.760</t>
  </si>
  <si>
    <t>N67 22.423 E16 48.038</t>
  </si>
  <si>
    <t>N67 27.820 E16 54.120</t>
  </si>
  <si>
    <t>N67 35.187 E17 02.094</t>
  </si>
  <si>
    <t>N67 43.309 E17 28.382</t>
  </si>
  <si>
    <t>N67 51.467 E17 37.495</t>
  </si>
  <si>
    <t>N67 56.131 E17 58.055</t>
  </si>
  <si>
    <t>N68 02.335 E17 50.244</t>
  </si>
  <si>
    <t>N68 07.164 E17 57.015</t>
  </si>
  <si>
    <t>N68 11.861 E18 05.010</t>
  </si>
  <si>
    <t>N68 19.093 E17 53.953</t>
  </si>
  <si>
    <t>N68 17.174 E18 35.456</t>
  </si>
  <si>
    <t>N68 21.497 E18 47.041</t>
  </si>
  <si>
    <t>N68 30.822 E18 37.930</t>
  </si>
  <si>
    <t>N68 39.320 E18 48.994</t>
  </si>
  <si>
    <t>N68 40.339 E19 29.229</t>
  </si>
  <si>
    <t>N68 40.547 E19 49.262</t>
  </si>
  <si>
    <t>N68 56.385 E20 01.654</t>
  </si>
  <si>
    <t>N69 02.646 E20 48.341</t>
  </si>
  <si>
    <t>http://www.turkarthelgeland.no/grannes-camping.5145213-234274.html</t>
  </si>
  <si>
    <t>Tot km</t>
  </si>
  <si>
    <t>Etappe 73</t>
  </si>
  <si>
    <t>Etappe 74</t>
  </si>
  <si>
    <t>Etappe 75</t>
  </si>
  <si>
    <t>Etappe 76</t>
  </si>
  <si>
    <t>Etappe 77</t>
  </si>
  <si>
    <t>Etappe 78</t>
  </si>
  <si>
    <t>Etappe 79</t>
  </si>
  <si>
    <t>Etappe 80</t>
  </si>
  <si>
    <t>Etappe 81</t>
  </si>
  <si>
    <t>Etappe 82</t>
  </si>
  <si>
    <t>Etappe 83</t>
  </si>
  <si>
    <t>Etappe 84</t>
  </si>
  <si>
    <t>Etappe 85</t>
  </si>
  <si>
    <t>Etappe 86</t>
  </si>
  <si>
    <t>Etappe 87</t>
  </si>
  <si>
    <t>https://www.ut.no/hytte/3.1911/</t>
  </si>
  <si>
    <t>https://www.ut.no/hytte/3.1788/</t>
  </si>
  <si>
    <t>https://www.ut.no/hytte/3.1680/</t>
  </si>
  <si>
    <t>Mollejusgibehavri</t>
  </si>
  <si>
    <t>Einkauf</t>
  </si>
  <si>
    <t>https://www.ut.no/hytte/3.1667/</t>
  </si>
  <si>
    <t>https://www.ut.no/hytte/3.1666/</t>
  </si>
  <si>
    <t>http://www.turkarthelgeland.no/tverrelvnes.5152066-234276.html</t>
  </si>
  <si>
    <t>https://www.ut.no/hytte/3.1910/</t>
  </si>
  <si>
    <t>https://www.ut.no/hytte/3.1664/</t>
  </si>
  <si>
    <t>http://stekvasselv.com/overnatting/</t>
  </si>
  <si>
    <t>Langvasshytte</t>
  </si>
  <si>
    <t>Gressamon</t>
  </si>
  <si>
    <t>Etappe 45</t>
  </si>
  <si>
    <t>2 Tage Nacht in Zelt</t>
  </si>
  <si>
    <t>1 Tag</t>
  </si>
  <si>
    <t>Unna Allakas</t>
  </si>
  <si>
    <t>Plnostugan</t>
  </si>
  <si>
    <t>Lappjord</t>
  </si>
  <si>
    <t>Altevass</t>
  </si>
  <si>
    <t>Restaurant</t>
  </si>
  <si>
    <t>Depot Gas</t>
  </si>
  <si>
    <t>Laden</t>
  </si>
  <si>
    <t>Kochstelle</t>
  </si>
  <si>
    <t>Besonderheit</t>
  </si>
  <si>
    <t>Gas HJ</t>
  </si>
  <si>
    <t>nein</t>
  </si>
  <si>
    <t>Ja</t>
  </si>
  <si>
    <t>Dusche</t>
  </si>
  <si>
    <t>Dusche Kühlschrank</t>
  </si>
  <si>
    <t>https://www.ut.no/hytte/3.2101/</t>
  </si>
  <si>
    <t>Dusche Frühstück</t>
  </si>
  <si>
    <t>12V</t>
  </si>
  <si>
    <t>Mobile Empfang</t>
  </si>
  <si>
    <t>Dusche Mobile Empfang</t>
  </si>
  <si>
    <t>https://www.royrvik.kommune.no/#</t>
  </si>
  <si>
    <t>http://visitborgefjell.com/turist/gjestegård/limingengjestegård#.V91qETsq-IQ</t>
  </si>
  <si>
    <t>reservieren</t>
  </si>
  <si>
    <t>28 km bis hattfjelldal</t>
  </si>
  <si>
    <t>http://www.turkarthelgeland.no/krutvasshytta.5160148-234359.html</t>
  </si>
  <si>
    <t>12v</t>
  </si>
  <si>
    <t>http://www.umbuktafjellstue.no</t>
  </si>
  <si>
    <t>link nicht gültig</t>
  </si>
  <si>
    <t>https://www.svenskaturistforeningen.se/anlaggningar/stf-ritsem/</t>
  </si>
  <si>
    <t>https://www.svenskaturistforeningen.se/anlaggningar/stf-sitasjaure-fjallstuga/</t>
  </si>
  <si>
    <t>https://www.svenskaturistforeningen.se/anlaggningar/stf-hukejaure-fjallstugor/</t>
  </si>
  <si>
    <t>Sauna</t>
  </si>
  <si>
    <t>https://www.svenskaturistforeningen.se/anlaggningar/stf-abisko-fjallstation/</t>
  </si>
  <si>
    <t>https://www.svenskaturistforeningen.se/anlaggningar/stf-abiskojaure-fjallstuga/</t>
  </si>
  <si>
    <t>WIFI</t>
  </si>
  <si>
    <t>Belegung prüfen</t>
  </si>
  <si>
    <t>Kap Lindesnes</t>
  </si>
  <si>
    <t>Vigeland</t>
  </si>
  <si>
    <t>Mjåland</t>
  </si>
  <si>
    <t>Nygard</t>
  </si>
  <si>
    <t xml:space="preserve"> Evje</t>
  </si>
  <si>
    <t xml:space="preserve"> Vegusdal</t>
  </si>
  <si>
    <t>Dølemo</t>
  </si>
  <si>
    <t xml:space="preserve"> Skarsvassbu</t>
  </si>
  <si>
    <t>Grunnetjørnsbu</t>
  </si>
  <si>
    <t>Granbustøyl</t>
  </si>
  <si>
    <t>Nutevasshytta</t>
  </si>
  <si>
    <t>Torsdalsbu</t>
  </si>
  <si>
    <t>Gullborgstøylen</t>
  </si>
  <si>
    <t>Bjørnevasshytta</t>
  </si>
  <si>
    <t>Berdalsbu</t>
  </si>
  <si>
    <t>Hovden</t>
  </si>
  <si>
    <t>Haukeliseter</t>
  </si>
  <si>
    <t>Killingtveit</t>
  </si>
  <si>
    <t>Skinnarbu</t>
  </si>
  <si>
    <t>Rjukan</t>
  </si>
  <si>
    <t>Helberghytta</t>
  </si>
  <si>
    <t>Kalhovd</t>
  </si>
  <si>
    <t>Mårbu</t>
  </si>
  <si>
    <t>Rauhelleren</t>
  </si>
  <si>
    <t>Tuva</t>
  </si>
  <si>
    <t>Geilo</t>
  </si>
  <si>
    <t>Kleppestølen</t>
  </si>
  <si>
    <t>Iungsdalshytta</t>
  </si>
  <si>
    <t>Breistølen</t>
  </si>
  <si>
    <t>Sulebu</t>
  </si>
  <si>
    <t>Tyin</t>
  </si>
  <si>
    <t>Yksendalsbu</t>
  </si>
  <si>
    <t>Bygdin</t>
  </si>
  <si>
    <t>Fondsbu / Eidsbugard</t>
  </si>
  <si>
    <t>Oskampen</t>
  </si>
  <si>
    <t>Skåbu</t>
  </si>
  <si>
    <t>Gaskahytta</t>
  </si>
  <si>
    <t>Dividlashytta</t>
  </si>
  <si>
    <t>Goldahytta</t>
  </si>
  <si>
    <t>Saarijärvi</t>
  </si>
  <si>
    <t>Kuinarjoki</t>
  </si>
  <si>
    <t>Meekonjärvi</t>
  </si>
  <si>
    <t>Phitsusjärvi</t>
  </si>
  <si>
    <t>Kopmajoki</t>
  </si>
  <si>
    <t>Somashyttya</t>
  </si>
  <si>
    <t>Saraelv</t>
  </si>
  <si>
    <t>Nedrofosshytta</t>
  </si>
  <si>
    <t>Reisevannhytta</t>
  </si>
  <si>
    <t>Cunovuojppi</t>
  </si>
  <si>
    <t>Kautokeino</t>
  </si>
  <si>
    <t>Mierojavri</t>
  </si>
  <si>
    <t>Biggejavri</t>
  </si>
  <si>
    <t>Masi</t>
  </si>
  <si>
    <t>Mollesjohka Fiellstue</t>
  </si>
  <si>
    <t>Rageluoppal</t>
  </si>
  <si>
    <t>Bojobeaskihytta</t>
  </si>
  <si>
    <t>Ruhkkojarvi</t>
  </si>
  <si>
    <t>Bastingammen</t>
  </si>
  <si>
    <t>Duolbajarcopma</t>
  </si>
  <si>
    <t>Hattir Ost</t>
  </si>
  <si>
    <t>Stohpijhoka</t>
  </si>
  <si>
    <t>Vardanchoka</t>
  </si>
  <si>
    <t>Verster Pollen</t>
  </si>
  <si>
    <t>Skarsvag</t>
  </si>
  <si>
    <t>Nordkap</t>
  </si>
  <si>
    <t>Daertahytta</t>
  </si>
  <si>
    <t>Ny-Sulitjelma fjellstue</t>
  </si>
  <si>
    <t>http://vertshusetroros.no/de/</t>
  </si>
  <si>
    <t>n.a.</t>
  </si>
  <si>
    <t>https://www.ut.no/hytte/3.1638/</t>
  </si>
  <si>
    <t>http://www.hodalsturen.no</t>
  </si>
  <si>
    <t>https://www.ut.no/hytte/3.1991/</t>
  </si>
  <si>
    <t>Kutjaurestuga</t>
  </si>
  <si>
    <t>https://www.ut.no/hytte/3.1605/</t>
  </si>
  <si>
    <t>http://nordpaa.as</t>
  </si>
  <si>
    <t>https://www.ut.no/hytte/3.1729/</t>
  </si>
  <si>
    <t>https://www.ut.no/hytte/3.1943/</t>
  </si>
  <si>
    <t>N62 21.750 E11 12.066</t>
  </si>
  <si>
    <t>N62 25.818 E11 24.636</t>
  </si>
  <si>
    <t>N62 52.100 E11 38.911</t>
  </si>
  <si>
    <t>N62 54.432 E11 53.611</t>
  </si>
  <si>
    <t>N62 58.726 E12 06.011</t>
  </si>
  <si>
    <t>N63 06.698 E11 58.980</t>
  </si>
  <si>
    <t>N63 16.394 E11 48.341</t>
  </si>
  <si>
    <t>N63 20.092 E12 02.216</t>
  </si>
  <si>
    <t>N64 18.071 E13 00.557</t>
  </si>
  <si>
    <t>N64 24.636 E13 07.566</t>
  </si>
  <si>
    <t>N64 31.050 E13 11.500</t>
  </si>
  <si>
    <t>N64 38.530 E13 06.775</t>
  </si>
  <si>
    <t>N65 10.248 E14 10.332</t>
  </si>
  <si>
    <t>N65 16.924 E14 08.215</t>
  </si>
  <si>
    <t>N65 34.584 E14 19.266</t>
  </si>
  <si>
    <t>N65 55.068 E14 23.700</t>
  </si>
  <si>
    <t>https://www.ut.no/hytte/3.1647/</t>
  </si>
  <si>
    <t>https://www.ut.no/hytte/3.2353/</t>
  </si>
  <si>
    <t>https://www.ut.no/hytte/3.1652/</t>
  </si>
  <si>
    <t>N69 06.132 E21 12.452</t>
  </si>
  <si>
    <t>N69 13.843 E21 17.355</t>
  </si>
  <si>
    <t>N68 39.799 E18 53.444</t>
  </si>
  <si>
    <t>N66 44.540 E15 44.240</t>
  </si>
  <si>
    <t>N67 57.633 E16 50.011</t>
  </si>
  <si>
    <t>N69 12.791 E22 27.845</t>
  </si>
  <si>
    <t>N68 02.937 E17 01.902</t>
  </si>
  <si>
    <t>N69 33.953 E24 23.410</t>
  </si>
  <si>
    <t>N62 34.579 E11 23.206</t>
  </si>
  <si>
    <t>N64 53.138 E13 34.472</t>
  </si>
  <si>
    <t>N69 02.853 E20 47.902</t>
  </si>
  <si>
    <t>N64 08.156 E12 52.303</t>
  </si>
  <si>
    <t>N69 17.647 E21 30.408</t>
  </si>
  <si>
    <t>N69 19.235 E21 58.058</t>
  </si>
  <si>
    <t>N70 36.114 E25 04.218</t>
  </si>
  <si>
    <t>N70 46.164 E25 17.418</t>
  </si>
  <si>
    <t>N70 07.650 E24 16.632</t>
  </si>
  <si>
    <t>N69 47.740 E24 10.815</t>
  </si>
  <si>
    <t>N67 03.264 E16 05.679</t>
  </si>
  <si>
    <t>N64 57.994 E13 33.097</t>
  </si>
  <si>
    <t>N65 21.559 E14 23.523</t>
  </si>
  <si>
    <t>N69 04.245 E22 50.710</t>
  </si>
  <si>
    <t>N68 39.526 E19 07.234</t>
  </si>
  <si>
    <t>N69 04.435 E20 30.225</t>
  </si>
  <si>
    <t>N65 29.268 E14 18.852</t>
  </si>
  <si>
    <t>N70 28.686 E25 03.918</t>
  </si>
  <si>
    <t>N69 16.287 E21 30.362</t>
  </si>
  <si>
    <t>N67 07.418 E16 12.222</t>
  </si>
  <si>
    <t>N69 25.564 E23 37.257</t>
  </si>
  <si>
    <t>N69 09.724 E21 20.564</t>
  </si>
  <si>
    <t>Stohpojohka</t>
  </si>
  <si>
    <t>Eldåbu</t>
  </si>
  <si>
    <t>Bjørnhollia</t>
  </si>
  <si>
    <t>Breisjøseter Turisthytte</t>
  </si>
  <si>
    <t>N61 57.687 E10 15.346</t>
  </si>
  <si>
    <t>N61 58.474 E10 26.619</t>
  </si>
  <si>
    <t>Korsberghytta</t>
  </si>
  <si>
    <t>N62 07.627 E10 34.425</t>
  </si>
  <si>
    <t>Meraker Fonnfjell Hotel</t>
  </si>
  <si>
    <t>N63 25.054 E11 44.300</t>
  </si>
  <si>
    <t>http://www.fonnfjell.no</t>
  </si>
  <si>
    <t>https://www.svenskaturistforeningen.se/anlaggningar/stf-unna-allakas-fjallstuga/</t>
  </si>
  <si>
    <t>https://www.ut.no/hytte/3.1529/</t>
  </si>
  <si>
    <t>Verster Pollen/Nordkapptunnel</t>
  </si>
  <si>
    <t>https://www.ut.no/hytte/3.1460/</t>
  </si>
  <si>
    <t>https://www.ut.no/hytte/3.1660/</t>
  </si>
  <si>
    <t>N63 12.715 E11 30.393</t>
  </si>
  <si>
    <t>N63 04.200 E11 28.335</t>
  </si>
  <si>
    <t>N67 41.294 E17 15.085</t>
  </si>
  <si>
    <t>N68 12.266 E18 11.147</t>
  </si>
  <si>
    <t>N66 48.046 E15 41.337</t>
  </si>
  <si>
    <t>N68 03.561 E17 35.586</t>
  </si>
  <si>
    <t>N68 06.178 E17 13.728</t>
  </si>
  <si>
    <t>N69 01.009 E23 02.582</t>
  </si>
  <si>
    <t>N69 27.419 E21 31.992</t>
  </si>
  <si>
    <t>N66 42.901 E15 01.560</t>
  </si>
  <si>
    <t>N69 03.650 E21 05.350</t>
  </si>
  <si>
    <t>N64 34.086 E13 00.150</t>
  </si>
  <si>
    <t>N67 13.953 E16 28.647</t>
  </si>
  <si>
    <t>Græsslihytta</t>
  </si>
  <si>
    <t>Schultzhytta</t>
  </si>
  <si>
    <t>Art</t>
  </si>
  <si>
    <t>N69 24.819 E22 22.255</t>
  </si>
  <si>
    <t>N69 35.035 E22 38.405</t>
  </si>
  <si>
    <t>Abisko Turiststation</t>
  </si>
  <si>
    <t>Treffen mit Nan</t>
  </si>
  <si>
    <t>Letzter Tag Oslo</t>
  </si>
  <si>
    <t>Amot, Groven Camping</t>
  </si>
  <si>
    <t>N59 34.710 E07 59.396</t>
  </si>
  <si>
    <t>http://grovencamping.no/en/</t>
  </si>
  <si>
    <t>Ruhetag 1</t>
  </si>
  <si>
    <t>Ruhetag 2</t>
  </si>
  <si>
    <t>Ruhetag 4</t>
  </si>
  <si>
    <t>Ruhetag 9</t>
  </si>
  <si>
    <t>Ruhetag 10</t>
  </si>
  <si>
    <t>Ruhetag 11</t>
  </si>
  <si>
    <t>Ruhetag 12</t>
  </si>
  <si>
    <t>Ruhetag 13</t>
  </si>
  <si>
    <t>Ruhetag 14</t>
  </si>
  <si>
    <t>N57 59.748 E07 05.371</t>
  </si>
  <si>
    <t>N58 14.108 E07 30.691</t>
  </si>
  <si>
    <t>N58 20.450 E07 18.326</t>
  </si>
  <si>
    <t>N58 35.141 E07 47.659</t>
  </si>
  <si>
    <t>N59 00.403 E07 56.926</t>
  </si>
  <si>
    <t>N59 06.412 E07 49.047</t>
  </si>
  <si>
    <t>N59 12.205 E07 46.033</t>
  </si>
  <si>
    <t>N60 15.376 E07 51.005</t>
  </si>
  <si>
    <t>N60 48.614 E07 56.017</t>
  </si>
  <si>
    <t>N60 55.627 E07 59.866</t>
  </si>
  <si>
    <t>N58 34.868 E08 08.288</t>
  </si>
  <si>
    <t>N58 42.612 E08 20.646</t>
  </si>
  <si>
    <t>N58 49.190 E08 15.474</t>
  </si>
  <si>
    <t>N58 53.583 E08 07.511</t>
  </si>
  <si>
    <t>N59 19.021 E08 07.783</t>
  </si>
  <si>
    <t>N59 26.684 E08 00.701</t>
  </si>
  <si>
    <t>N59 48.913 E08 18.276</t>
  </si>
  <si>
    <t>N59 52.670 E08 35.373</t>
  </si>
  <si>
    <t>N59 55.735 E08 28.795</t>
  </si>
  <si>
    <t>N60 04.119 E08 22.178</t>
  </si>
  <si>
    <t>N60 11.146 E08 10.269</t>
  </si>
  <si>
    <t>N60 26.486 E08 01.922</t>
  </si>
  <si>
    <t>N60 32.583 E08 14.165</t>
  </si>
  <si>
    <t>N60 42.244 E08 02.261</t>
  </si>
  <si>
    <t>N61 01.368 E08 02.216</t>
  </si>
  <si>
    <t>N61 08.421 E08 10.521</t>
  </si>
  <si>
    <t>N61 19.729 E08 47.718</t>
  </si>
  <si>
    <t>N61 25.578 E09 08.856</t>
  </si>
  <si>
    <t>N61 28.953 E09 22.580</t>
  </si>
  <si>
    <t>N61 46.200 E09 32.171</t>
  </si>
  <si>
    <t>Fahrt nach Kristiansand/Lindesnes</t>
  </si>
  <si>
    <t>Nystoyl</t>
  </si>
  <si>
    <t>Camp Vierli</t>
  </si>
  <si>
    <t>Torfinnsbu</t>
  </si>
  <si>
    <t>Rondvassbu</t>
  </si>
  <si>
    <t>Nordli</t>
  </si>
  <si>
    <t>Bergum</t>
  </si>
  <si>
    <t>Umbukta</t>
  </si>
  <si>
    <t>Akka</t>
  </si>
  <si>
    <t>Sappen</t>
  </si>
  <si>
    <t>Troms</t>
  </si>
  <si>
    <t>Heimflug</t>
  </si>
  <si>
    <t>Kile</t>
  </si>
  <si>
    <t>Auto</t>
  </si>
  <si>
    <t>Kvepsendalskoje</t>
  </si>
  <si>
    <t>Nordkalottstua</t>
  </si>
  <si>
    <t>Hotel</t>
  </si>
  <si>
    <t>Herberge</t>
  </si>
  <si>
    <t>Statskog</t>
  </si>
  <si>
    <t>Finn UB</t>
  </si>
  <si>
    <t>Anzahl</t>
  </si>
  <si>
    <t>Inger</t>
  </si>
  <si>
    <t>Ruhetag 15</t>
  </si>
  <si>
    <t>Ruhetag 16</t>
  </si>
  <si>
    <t>Hotel Oslo</t>
  </si>
  <si>
    <t>Hotel Tromso</t>
  </si>
  <si>
    <t>Zeit</t>
  </si>
  <si>
    <t>Regen</t>
  </si>
  <si>
    <t>Hütte Camping</t>
  </si>
  <si>
    <t>Zimmer Camping</t>
  </si>
  <si>
    <t>Zelt Camping</t>
  </si>
  <si>
    <t>Kosten</t>
  </si>
  <si>
    <t>alle</t>
  </si>
  <si>
    <t>ohne Oslo/tromso</t>
  </si>
  <si>
    <t>Web</t>
  </si>
  <si>
    <t>Norwegin Rafting Center</t>
  </si>
  <si>
    <t>http://adventurenorway.net</t>
  </si>
  <si>
    <t>https://www.ut.no/hytte/3.1849/</t>
  </si>
  <si>
    <t>http://www.rauland.org/Aktoer/Camp-Vierli</t>
  </si>
  <si>
    <t>https://www.ut.no/hytte/3.1843/</t>
  </si>
  <si>
    <t>https://www.ut.no/hytte/3.2197/</t>
  </si>
  <si>
    <t>https://www.ut.no/hytte/3.2397/</t>
  </si>
  <si>
    <t>https://www.ut.no/hytte/3.2242/</t>
  </si>
  <si>
    <t>Øvre Dørålseter</t>
  </si>
  <si>
    <t>Grimsbu</t>
  </si>
  <si>
    <t>http://www.grimsbu.no/english/</t>
  </si>
  <si>
    <t>Unsholtan</t>
  </si>
  <si>
    <t>Holmtjonna, Blafjell</t>
  </si>
  <si>
    <t>N64 08.268 E13 13.923</t>
  </si>
  <si>
    <t>N64 11 071 E13 34.205</t>
  </si>
  <si>
    <t>Fagvollsetran</t>
  </si>
  <si>
    <t>N64 20.581 E13 37.232</t>
  </si>
  <si>
    <t>Jersastjönna</t>
  </si>
  <si>
    <t>Virmadalen</t>
  </si>
  <si>
    <t>N65 05.903 E13 49.086</t>
  </si>
  <si>
    <t>N65 17.096 E14 09.895</t>
  </si>
  <si>
    <t>http://borgefjell-hytteutleie.no</t>
  </si>
  <si>
    <t xml:space="preserve"> http://www.turkarthelgeland.no/valen.5787476-234276.html</t>
  </si>
  <si>
    <t>https://www.ut.no/hytte/3.1819/</t>
  </si>
  <si>
    <t>https://www.ut.no/hytte/3.2437/</t>
  </si>
  <si>
    <t>https://www.ut.no/hytte/3.2304/</t>
  </si>
  <si>
    <t>http://oenturist.no/english_1/</t>
  </si>
  <si>
    <t>N58 24.360 E07.45.990</t>
  </si>
  <si>
    <t>N58 21.283 E07 31.682</t>
  </si>
  <si>
    <t>N59 10.016 E07 44.150</t>
  </si>
  <si>
    <t>N59 41.413 E08 05.701</t>
  </si>
  <si>
    <t>N61 22.517 E08 17.833</t>
  </si>
  <si>
    <t>N62 49.143 E13 19.858</t>
  </si>
  <si>
    <t>N61 21.367 E08  35.733</t>
  </si>
  <si>
    <t>N61 52.733 E09 47.833</t>
  </si>
  <si>
    <t>N61 59.950 E09 48.200</t>
  </si>
  <si>
    <t>N62 09.337 E10 10.339</t>
  </si>
  <si>
    <t>N64 27.766 E13 35.468</t>
  </si>
  <si>
    <t>N65 48.604 E14 25.203</t>
  </si>
  <si>
    <t>N66 13.667 E15 08.916</t>
  </si>
  <si>
    <t>N69 26.900 E21 32.566</t>
  </si>
  <si>
    <t>N69 33.483 E21 18.050</t>
  </si>
  <si>
    <t>N69 06.133 E21 12.450</t>
  </si>
  <si>
    <t>N65 22.100 E14 12.833</t>
  </si>
  <si>
    <t>Ruhetag 17</t>
  </si>
  <si>
    <t>Strasse</t>
  </si>
  <si>
    <t>Hütte</t>
  </si>
  <si>
    <t>Meraker Hybeltunet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</si>
</sst>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C_H_F_-;\-* #,##0.00\ _C_H_F_-;_-* &quot;-&quot;??\ _C_H_F_-;_-@_-"/>
    <numFmt numFmtId="164" formatCode="[$-F800]dddd\,\ mmmm\ dd\,\ yyyy"/>
    <numFmt numFmtId="165" formatCode="0.000"/>
    <numFmt numFmtId="166" formatCode="0.0%"/>
    <numFmt numFmtId="167" formatCode="#,##0.00_ ;\-#,##0.00\ "/>
  </numFmts>
  <fonts count="15" x14ac:knownFonts="1"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name val="Calibri"/>
      <family val="2"/>
    </font>
    <font>
      <sz val="12"/>
      <name val="Calibri"/>
    </font>
    <font>
      <b/>
      <sz val="12"/>
      <color indexed="8"/>
      <name val="Calibri"/>
      <family val="2"/>
    </font>
    <font>
      <sz val="8"/>
      <color indexed="8"/>
      <name val="Arial Narrow"/>
    </font>
    <font>
      <b/>
      <sz val="8"/>
      <color indexed="8"/>
      <name val="Arial Narrow"/>
    </font>
    <font>
      <sz val="12"/>
      <color indexed="8"/>
      <name val="Helvetica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0" fontId="13" fillId="0" borderId="0" applyNumberForma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12" fillId="0" borderId="0" xfId="2"/>
    <xf numFmtId="0" fontId="7" fillId="0" borderId="0" xfId="0" applyFont="1" applyFill="1"/>
    <xf numFmtId="0" fontId="3" fillId="0" borderId="0" xfId="0" applyFont="1" applyFill="1"/>
    <xf numFmtId="0" fontId="8" fillId="0" borderId="0" xfId="0" applyFont="1"/>
    <xf numFmtId="0" fontId="0" fillId="0" borderId="0" xfId="0" applyFont="1" applyFill="1"/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vertical="top"/>
    </xf>
    <xf numFmtId="0" fontId="8" fillId="0" borderId="0" xfId="0" applyFont="1" applyFill="1" applyAlignment="1">
      <alignment vertical="top"/>
    </xf>
    <xf numFmtId="0" fontId="0" fillId="3" borderId="0" xfId="0" applyFont="1" applyFill="1"/>
    <xf numFmtId="0" fontId="0" fillId="0" borderId="0" xfId="0" applyFont="1"/>
    <xf numFmtId="0" fontId="0" fillId="0" borderId="0" xfId="0" applyFont="1" applyFill="1" applyAlignment="1">
      <alignment horizontal="left"/>
    </xf>
    <xf numFmtId="0" fontId="0" fillId="0" borderId="0" xfId="0" applyNumberFormat="1" applyFill="1"/>
    <xf numFmtId="0" fontId="8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/>
    </xf>
    <xf numFmtId="0" fontId="3" fillId="0" borderId="0" xfId="0" applyFont="1"/>
    <xf numFmtId="0" fontId="0" fillId="3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14" fontId="8" fillId="0" borderId="0" xfId="0" applyNumberFormat="1" applyFont="1" applyFill="1" applyAlignment="1">
      <alignment vertical="top"/>
    </xf>
    <xf numFmtId="14" fontId="0" fillId="0" borderId="0" xfId="0" applyNumberFormat="1" applyFill="1"/>
    <xf numFmtId="164" fontId="0" fillId="0" borderId="0" xfId="0" applyNumberFormat="1"/>
    <xf numFmtId="0" fontId="3" fillId="5" borderId="0" xfId="0" applyFont="1" applyFill="1" applyAlignment="1">
      <alignment horizontal="left"/>
    </xf>
    <xf numFmtId="0" fontId="7" fillId="4" borderId="0" xfId="0" applyFont="1" applyFill="1"/>
    <xf numFmtId="0" fontId="3" fillId="3" borderId="0" xfId="0" applyFont="1" applyFill="1"/>
    <xf numFmtId="0" fontId="0" fillId="3" borderId="0" xfId="0" applyFill="1" applyAlignment="1"/>
    <xf numFmtId="0" fontId="12" fillId="0" borderId="0" xfId="2" applyFill="1"/>
    <xf numFmtId="0" fontId="0" fillId="6" borderId="0" xfId="0" applyFill="1"/>
    <xf numFmtId="0" fontId="0" fillId="7" borderId="0" xfId="0" applyFill="1"/>
    <xf numFmtId="0" fontId="0" fillId="0" borderId="0" xfId="0" applyFont="1" applyFill="1" applyAlignment="1">
      <alignment vertical="top"/>
    </xf>
    <xf numFmtId="14" fontId="0" fillId="0" borderId="0" xfId="0" applyNumberFormat="1"/>
    <xf numFmtId="164" fontId="0" fillId="0" borderId="0" xfId="0" applyNumberForma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14" fontId="9" fillId="0" borderId="0" xfId="0" applyNumberFormat="1" applyFont="1"/>
    <xf numFmtId="0" fontId="0" fillId="8" borderId="0" xfId="0" applyFont="1" applyFill="1" applyAlignment="1">
      <alignment horizontal="left"/>
    </xf>
    <xf numFmtId="0" fontId="3" fillId="9" borderId="0" xfId="0" applyFont="1" applyFill="1" applyAlignment="1">
      <alignment vertical="top"/>
    </xf>
    <xf numFmtId="0" fontId="0" fillId="9" borderId="0" xfId="0" applyFill="1"/>
    <xf numFmtId="0" fontId="13" fillId="0" borderId="0" xfId="1" applyFill="1"/>
    <xf numFmtId="0" fontId="3" fillId="0" borderId="0" xfId="0" applyFont="1" applyAlignment="1">
      <alignment vertical="top"/>
    </xf>
    <xf numFmtId="0" fontId="0" fillId="0" borderId="0" xfId="0" applyFill="1" applyAlignment="1"/>
    <xf numFmtId="0" fontId="3" fillId="0" borderId="0" xfId="0" applyFont="1" applyFill="1" applyAlignment="1">
      <alignment vertical="top"/>
    </xf>
    <xf numFmtId="164" fontId="0" fillId="0" borderId="0" xfId="0" applyNumberFormat="1" applyFont="1"/>
    <xf numFmtId="0" fontId="0" fillId="10" borderId="0" xfId="0" applyFill="1"/>
    <xf numFmtId="20" fontId="0" fillId="0" borderId="0" xfId="0" applyNumberFormat="1" applyFill="1"/>
    <xf numFmtId="2" fontId="0" fillId="0" borderId="0" xfId="0" applyNumberFormat="1" applyFill="1"/>
    <xf numFmtId="165" fontId="0" fillId="0" borderId="0" xfId="0" applyNumberFormat="1" applyFill="1"/>
    <xf numFmtId="166" fontId="0" fillId="10" borderId="0" xfId="19" applyNumberFormat="1" applyFont="1" applyFill="1"/>
    <xf numFmtId="0" fontId="13" fillId="0" borderId="0" xfId="1" applyFont="1" applyFill="1"/>
    <xf numFmtId="1" fontId="0" fillId="0" borderId="0" xfId="0" applyNumberFormat="1"/>
    <xf numFmtId="10" fontId="0" fillId="10" borderId="0" xfId="0" applyNumberFormat="1" applyFill="1"/>
    <xf numFmtId="167" fontId="0" fillId="0" borderId="0" xfId="64" applyNumberFormat="1" applyFont="1" applyFill="1" applyAlignment="1">
      <alignment horizontal="right"/>
    </xf>
    <xf numFmtId="0" fontId="0" fillId="0" borderId="0" xfId="0" applyFill="1" applyAlignment="1"/>
    <xf numFmtId="0" fontId="0" fillId="0" borderId="0" xfId="0" applyAlignment="1"/>
  </cellXfs>
  <cellStyles count="65">
    <cellStyle name="Besuchter Link" xfId="3" builtinId="9" hidden="1"/>
    <cellStyle name="Besuchter Link" xfId="4" builtinId="9" hidden="1"/>
    <cellStyle name="Besuchter Link" xfId="5" builtinId="9" hidden="1"/>
    <cellStyle name="Besuchter Link" xfId="6" builtinId="9" hidden="1"/>
    <cellStyle name="Besuchter Link" xfId="7" builtinId="9" hidden="1"/>
    <cellStyle name="Besuchter Link" xfId="8" builtinId="9" hidden="1"/>
    <cellStyle name="Besuchter Link" xfId="9" builtinId="9" hidden="1"/>
    <cellStyle name="Besuchter Link" xfId="10" builtinId="9" hidden="1"/>
    <cellStyle name="Besuchter Link" xfId="11" builtinId="9" hidden="1"/>
    <cellStyle name="Besuchter Link" xfId="12" builtinId="9" hidden="1"/>
    <cellStyle name="Besuchter Link" xfId="13" builtinId="9" hidden="1"/>
    <cellStyle name="Besuchter Link" xfId="14" builtinId="9" hidden="1"/>
    <cellStyle name="Besuchter Link" xfId="15" builtinId="9" hidden="1"/>
    <cellStyle name="Besuchter Link" xfId="16" builtinId="9" hidden="1"/>
    <cellStyle name="Besuchter Link" xfId="17" builtinId="9" hidden="1"/>
    <cellStyle name="Besuchter Link" xfId="18" builtinId="9" hidden="1"/>
    <cellStyle name="Besuchter Link" xfId="20" builtinId="9" hidden="1"/>
    <cellStyle name="Besuchter Link" xfId="21" builtinId="9" hidden="1"/>
    <cellStyle name="Besuchter Link" xfId="22" builtinId="9" hidden="1"/>
    <cellStyle name="Besuchter Link" xfId="23" builtinId="9" hidden="1"/>
    <cellStyle name="Besuchter Link" xfId="24" builtinId="9" hidden="1"/>
    <cellStyle name="Besuchter Link" xfId="25" builtinId="9" hidden="1"/>
    <cellStyle name="Besuchter Link" xfId="26" builtinId="9" hidden="1"/>
    <cellStyle name="Besuchter Link" xfId="27" builtinId="9" hidden="1"/>
    <cellStyle name="Besuchter Link" xfId="28" builtinId="9" hidden="1"/>
    <cellStyle name="Besuchter Link" xfId="29" builtinId="9" hidden="1"/>
    <cellStyle name="Besuchter Link" xfId="30" builtinId="9" hidden="1"/>
    <cellStyle name="Besuchter Link" xfId="31" builtinId="9" hidden="1"/>
    <cellStyle name="Besuchter Link" xfId="32" builtinId="9" hidden="1"/>
    <cellStyle name="Besuchter Link" xfId="33" builtinId="9" hidden="1"/>
    <cellStyle name="Besuchter Link" xfId="34" builtinId="9" hidden="1"/>
    <cellStyle name="Besuchter Link" xfId="35" builtinId="9" hidden="1"/>
    <cellStyle name="Besuchter Link" xfId="36" builtinId="9" hidden="1"/>
    <cellStyle name="Besuchter Link" xfId="37" builtinId="9" hidden="1"/>
    <cellStyle name="Besuchter Link" xfId="38" builtinId="9" hidden="1"/>
    <cellStyle name="Besuchter Link" xfId="39" builtinId="9" hidden="1"/>
    <cellStyle name="Besuchter Link" xfId="40" builtinId="9" hidden="1"/>
    <cellStyle name="Besuchter Link" xfId="41" builtinId="9" hidden="1"/>
    <cellStyle name="Besuchter Link" xfId="42" builtinId="9" hidden="1"/>
    <cellStyle name="Besuchter Link" xfId="43" builtinId="9" hidden="1"/>
    <cellStyle name="Besuchter Link" xfId="44" builtinId="9" hidden="1"/>
    <cellStyle name="Besuchter Link" xfId="45" builtinId="9" hidden="1"/>
    <cellStyle name="Besuchter Link" xfId="46" builtinId="9" hidden="1"/>
    <cellStyle name="Besuchter Link" xfId="47" builtinId="9" hidden="1"/>
    <cellStyle name="Besuchter Link" xfId="48" builtinId="9" hidden="1"/>
    <cellStyle name="Besuchter Link" xfId="49" builtinId="9" hidden="1"/>
    <cellStyle name="Besuchter Link" xfId="50" builtinId="9" hidden="1"/>
    <cellStyle name="Besuchter Link" xfId="51" builtinId="9" hidden="1"/>
    <cellStyle name="Besuchter Link" xfId="52" builtinId="9" hidden="1"/>
    <cellStyle name="Besuchter Link" xfId="53" builtinId="9" hidden="1"/>
    <cellStyle name="Besuchter Link" xfId="54" builtinId="9" hidden="1"/>
    <cellStyle name="Besuchter Link" xfId="55" builtinId="9" hidden="1"/>
    <cellStyle name="Besuchter Link" xfId="56" builtinId="9" hidden="1"/>
    <cellStyle name="Besuchter Link" xfId="57" builtinId="9" hidden="1"/>
    <cellStyle name="Besuchter Link" xfId="58" builtinId="9" hidden="1"/>
    <cellStyle name="Besuchter Link" xfId="59" builtinId="9" hidden="1"/>
    <cellStyle name="Besuchter Link" xfId="60" builtinId="9" hidden="1"/>
    <cellStyle name="Besuchter Link" xfId="61" builtinId="9" hidden="1"/>
    <cellStyle name="Besuchter Link" xfId="62" builtinId="9" hidden="1"/>
    <cellStyle name="Besuchter Link" xfId="63" builtinId="9" hidden="1"/>
    <cellStyle name="Dezimal" xfId="64" builtinId="3"/>
    <cellStyle name="Link" xfId="1" builtinId="8"/>
    <cellStyle name="Prozent" xfId="19" builtinId="5"/>
    <cellStyle name="Standard" xfId="0" builtinId="0"/>
    <cellStyle name="Standard 2" xfId="2"/>
  </cellStyles>
  <dxfs count="1">
    <dxf>
      <font>
        <color auto="1"/>
      </font>
      <fill>
        <patternFill patternType="solid">
          <fgColor indexed="64"/>
          <bgColor rgb="FFFF00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S147"/>
  <sheetViews>
    <sheetView tabSelected="1" showRuler="0" topLeftCell="B1" zoomScale="110" zoomScaleNormal="110" zoomScalePageLayoutView="110" workbookViewId="0">
      <pane ySplit="1" topLeftCell="A113" activePane="bottomLeft" state="frozen"/>
      <selection pane="bottomLeft" activeCell="K141" sqref="K141"/>
    </sheetView>
  </sheetViews>
  <sheetFormatPr baseColWidth="10" defaultRowHeight="15" x14ac:dyDescent="0"/>
  <cols>
    <col min="1" max="1" width="5.5" style="14" customWidth="1"/>
    <col min="2" max="2" width="26" style="14" bestFit="1" customWidth="1"/>
    <col min="3" max="3" width="9.6640625" style="1" bestFit="1" customWidth="1"/>
    <col min="4" max="4" width="19.1640625" customWidth="1"/>
    <col min="5" max="5" width="21.1640625" style="1" customWidth="1"/>
    <col min="6" max="6" width="8" style="1" bestFit="1" customWidth="1"/>
    <col min="7" max="7" width="9.33203125" style="1" customWidth="1"/>
    <col min="8" max="8" width="9.33203125" style="1" bestFit="1" customWidth="1"/>
    <col min="9" max="9" width="7.5" style="1" customWidth="1"/>
    <col min="10" max="10" width="9.6640625" style="1" bestFit="1" customWidth="1"/>
    <col min="11" max="12" width="7.5" style="1" customWidth="1"/>
    <col min="13" max="13" width="15.1640625" style="1" customWidth="1"/>
    <col min="14" max="14" width="6.83203125" customWidth="1"/>
    <col min="15" max="15" width="5.5" customWidth="1"/>
    <col min="16" max="17" width="10.83203125" customWidth="1"/>
    <col min="18" max="18" width="20.1640625" style="14" bestFit="1" customWidth="1"/>
  </cols>
  <sheetData>
    <row r="1" spans="1:19" s="10" customFormat="1" ht="28" customHeight="1">
      <c r="A1" s="43" t="s">
        <v>371</v>
      </c>
      <c r="B1" s="43" t="s">
        <v>369</v>
      </c>
      <c r="C1" s="12" t="s">
        <v>370</v>
      </c>
      <c r="D1" s="10" t="s">
        <v>779</v>
      </c>
      <c r="E1" s="12" t="s">
        <v>915</v>
      </c>
      <c r="F1" s="12" t="s">
        <v>1374</v>
      </c>
      <c r="G1" s="12" t="s">
        <v>1441</v>
      </c>
      <c r="H1" s="12" t="s">
        <v>939</v>
      </c>
      <c r="I1" s="12" t="s">
        <v>1089</v>
      </c>
      <c r="J1" s="12" t="s">
        <v>1387</v>
      </c>
      <c r="K1" s="12" t="s">
        <v>779</v>
      </c>
      <c r="L1" s="12" t="s">
        <v>183</v>
      </c>
      <c r="M1" s="10" t="s">
        <v>1313</v>
      </c>
      <c r="N1" s="10" t="s">
        <v>1381</v>
      </c>
      <c r="O1" s="10" t="s">
        <v>1382</v>
      </c>
      <c r="P1" s="10" t="s">
        <v>1388</v>
      </c>
      <c r="Q1" s="10" t="s">
        <v>1392</v>
      </c>
      <c r="R1" s="10" t="s">
        <v>916</v>
      </c>
      <c r="S1" s="10" t="s">
        <v>1395</v>
      </c>
    </row>
    <row r="2" spans="1:19" s="10" customFormat="1">
      <c r="A2" s="43">
        <v>1</v>
      </c>
      <c r="B2" s="46">
        <v>42876</v>
      </c>
      <c r="C2" s="1"/>
      <c r="D2" s="40" t="s">
        <v>96</v>
      </c>
      <c r="E2" s="12"/>
      <c r="F2" s="12"/>
      <c r="G2" s="12"/>
      <c r="H2" s="12"/>
      <c r="I2" s="12"/>
      <c r="J2" s="12"/>
      <c r="K2" s="12"/>
      <c r="L2" s="12"/>
      <c r="M2" s="43" t="s">
        <v>1385</v>
      </c>
      <c r="N2" s="43" t="s">
        <v>1224</v>
      </c>
      <c r="R2" s="43"/>
    </row>
    <row r="3" spans="1:19">
      <c r="A3" s="14">
        <v>2</v>
      </c>
      <c r="B3" s="46">
        <v>42877</v>
      </c>
      <c r="D3" s="41" t="s">
        <v>1109</v>
      </c>
      <c r="M3" s="43" t="s">
        <v>1385</v>
      </c>
      <c r="N3" s="43" t="s">
        <v>1224</v>
      </c>
      <c r="R3"/>
    </row>
    <row r="4" spans="1:19">
      <c r="A4" s="43">
        <v>3</v>
      </c>
      <c r="B4" s="46">
        <v>42878</v>
      </c>
      <c r="D4" s="41" t="s">
        <v>1317</v>
      </c>
      <c r="M4" s="43" t="s">
        <v>1385</v>
      </c>
      <c r="N4" s="43" t="s">
        <v>1224</v>
      </c>
      <c r="R4"/>
    </row>
    <row r="5" spans="1:19">
      <c r="A5" s="14">
        <v>4</v>
      </c>
      <c r="B5" s="46">
        <v>42879</v>
      </c>
      <c r="D5" s="41" t="s">
        <v>1317</v>
      </c>
      <c r="M5" s="43" t="s">
        <v>1385</v>
      </c>
      <c r="N5" s="43" t="s">
        <v>1224</v>
      </c>
      <c r="R5"/>
    </row>
    <row r="6" spans="1:19">
      <c r="A6" s="43">
        <v>5</v>
      </c>
      <c r="B6" s="46">
        <v>42880</v>
      </c>
      <c r="D6" s="41" t="s">
        <v>1318</v>
      </c>
      <c r="M6" s="43" t="s">
        <v>1385</v>
      </c>
      <c r="N6" s="43" t="s">
        <v>1224</v>
      </c>
      <c r="Q6">
        <v>4200</v>
      </c>
      <c r="R6"/>
    </row>
    <row r="7" spans="1:19">
      <c r="A7" s="14">
        <v>6</v>
      </c>
      <c r="B7" s="46">
        <v>42881</v>
      </c>
      <c r="D7" s="41" t="s">
        <v>1361</v>
      </c>
      <c r="M7" s="1" t="s">
        <v>1391</v>
      </c>
      <c r="N7" s="43" t="s">
        <v>1224</v>
      </c>
      <c r="Q7">
        <v>400</v>
      </c>
      <c r="R7"/>
    </row>
    <row r="8" spans="1:19">
      <c r="A8" s="43">
        <v>7</v>
      </c>
      <c r="B8" s="46">
        <v>42882</v>
      </c>
      <c r="D8" s="41" t="s">
        <v>1156</v>
      </c>
      <c r="M8" s="1" t="s">
        <v>1391</v>
      </c>
      <c r="N8" s="43" t="s">
        <v>1224</v>
      </c>
      <c r="Q8">
        <v>400</v>
      </c>
    </row>
    <row r="9" spans="1:19">
      <c r="A9" s="14">
        <v>8</v>
      </c>
      <c r="B9" s="46">
        <v>42883</v>
      </c>
      <c r="C9" s="1">
        <v>1</v>
      </c>
      <c r="D9" s="1" t="s">
        <v>1156</v>
      </c>
      <c r="E9" s="1" t="s">
        <v>1157</v>
      </c>
      <c r="G9" s="1">
        <v>27</v>
      </c>
      <c r="H9" s="32">
        <v>27</v>
      </c>
      <c r="I9" s="1">
        <f>H9</f>
        <v>27</v>
      </c>
      <c r="J9" s="49">
        <v>8</v>
      </c>
      <c r="K9" s="48">
        <v>0.33333333333333331</v>
      </c>
      <c r="L9" s="48">
        <v>0.70833333333333337</v>
      </c>
      <c r="M9" s="1" t="s">
        <v>782</v>
      </c>
      <c r="N9" s="43" t="s">
        <v>1224</v>
      </c>
      <c r="P9">
        <v>2</v>
      </c>
      <c r="Q9">
        <v>0</v>
      </c>
      <c r="R9" s="43">
        <f>VLOOKUP(E9,Hütten!$C$2:$L$134,6,0)</f>
        <v>0</v>
      </c>
    </row>
    <row r="10" spans="1:19">
      <c r="A10" s="43">
        <v>9</v>
      </c>
      <c r="B10" s="46">
        <v>42884</v>
      </c>
      <c r="C10" s="1">
        <f>C9+1</f>
        <v>2</v>
      </c>
      <c r="D10" s="1" t="str">
        <f t="shared" ref="D10:D11" si="0">E9</f>
        <v>Vigeland</v>
      </c>
      <c r="E10" s="1" t="s">
        <v>1158</v>
      </c>
      <c r="G10" s="1">
        <v>29</v>
      </c>
      <c r="H10" s="32">
        <v>30</v>
      </c>
      <c r="I10" s="1">
        <f t="shared" ref="I10:I36" si="1">I9+H10</f>
        <v>57</v>
      </c>
      <c r="J10" s="49">
        <v>8.5</v>
      </c>
      <c r="K10" s="48">
        <v>0.33333333333333331</v>
      </c>
      <c r="L10" s="48">
        <v>0.72916666666666663</v>
      </c>
      <c r="M10" s="1" t="s">
        <v>1391</v>
      </c>
      <c r="N10" s="43" t="s">
        <v>1224</v>
      </c>
      <c r="Q10">
        <v>150</v>
      </c>
      <c r="R10" s="43" t="str">
        <f>VLOOKUP(E10,Hütten!$C$2:$L$134,6,0)</f>
        <v>http://www.mjalandgard.no</v>
      </c>
      <c r="S10" s="43">
        <f>VLOOKUP(E10,Hütten!$C$2:$L$134,7,0)</f>
        <v>0</v>
      </c>
    </row>
    <row r="11" spans="1:19">
      <c r="A11" s="14">
        <v>10</v>
      </c>
      <c r="B11" s="46">
        <v>42885</v>
      </c>
      <c r="C11" s="1">
        <v>3</v>
      </c>
      <c r="D11" s="1" t="str">
        <f t="shared" si="0"/>
        <v>Mjåland</v>
      </c>
      <c r="E11" s="9" t="s">
        <v>1396</v>
      </c>
      <c r="G11" s="1">
        <v>20</v>
      </c>
      <c r="H11" s="32">
        <v>20</v>
      </c>
      <c r="I11" s="1">
        <f t="shared" si="1"/>
        <v>77</v>
      </c>
      <c r="J11" s="49">
        <v>4.5</v>
      </c>
      <c r="M11" s="1" t="s">
        <v>1391</v>
      </c>
      <c r="N11" s="43" t="s">
        <v>1224</v>
      </c>
      <c r="Q11">
        <v>75</v>
      </c>
      <c r="R11" s="43" t="str">
        <f>VLOOKUP(E11,Hütten!$C$2:$L$134,6,0)</f>
        <v>http://adventurenorway.net</v>
      </c>
      <c r="S11" s="43">
        <f>VLOOKUP(E11,Hütten!$C$2:$L$134,7,0)</f>
        <v>0</v>
      </c>
    </row>
    <row r="12" spans="1:19">
      <c r="A12" s="43">
        <v>11</v>
      </c>
      <c r="B12" s="46">
        <v>42886</v>
      </c>
      <c r="C12" s="1">
        <v>4</v>
      </c>
      <c r="D12" s="47" t="str">
        <f>E11</f>
        <v>Norwegin Rafting Center</v>
      </c>
      <c r="E12" s="1" t="s">
        <v>1373</v>
      </c>
      <c r="G12" s="1">
        <v>23</v>
      </c>
      <c r="H12" s="32">
        <v>23</v>
      </c>
      <c r="I12" s="1">
        <f t="shared" si="1"/>
        <v>100</v>
      </c>
      <c r="J12" s="49">
        <v>6.25</v>
      </c>
      <c r="K12" s="48">
        <v>0.375</v>
      </c>
      <c r="L12" s="48">
        <v>0.73611111111111116</v>
      </c>
      <c r="M12" s="1" t="s">
        <v>782</v>
      </c>
      <c r="N12" s="43" t="s">
        <v>1224</v>
      </c>
      <c r="Q12">
        <v>0</v>
      </c>
      <c r="R12" s="43">
        <f>VLOOKUP(E12,Hütten!$C$2:$L$134,6,0)</f>
        <v>0</v>
      </c>
    </row>
    <row r="13" spans="1:19">
      <c r="A13" s="14">
        <v>12</v>
      </c>
      <c r="B13" s="46">
        <v>42887</v>
      </c>
      <c r="C13" s="1">
        <v>5</v>
      </c>
      <c r="D13" s="47" t="str">
        <f t="shared" ref="D13" si="2">E12</f>
        <v>Kile</v>
      </c>
      <c r="E13" s="1" t="s">
        <v>272</v>
      </c>
      <c r="G13" s="1">
        <v>24</v>
      </c>
      <c r="H13" s="32">
        <v>24</v>
      </c>
      <c r="I13" s="1">
        <f t="shared" si="1"/>
        <v>124</v>
      </c>
      <c r="J13" s="49">
        <v>6</v>
      </c>
      <c r="K13" s="48">
        <v>0.3125</v>
      </c>
      <c r="L13" s="48">
        <v>0.64583333333333337</v>
      </c>
      <c r="M13" s="1" t="s">
        <v>1389</v>
      </c>
      <c r="N13" s="43" t="s">
        <v>1224</v>
      </c>
      <c r="P13">
        <v>1</v>
      </c>
      <c r="Q13">
        <v>390</v>
      </c>
      <c r="R13" s="43" t="str">
        <f>VLOOKUP(E13,Hütten!$C$2:$L$134,6,0)</f>
        <v>http://www.oddencamping.no/evje/</v>
      </c>
      <c r="S13" s="43">
        <f>VLOOKUP(E13,Hütten!$C$2:$L$134,7,0)</f>
        <v>0</v>
      </c>
    </row>
    <row r="14" spans="1:19">
      <c r="A14" s="43">
        <v>13</v>
      </c>
      <c r="B14" s="46">
        <v>42888</v>
      </c>
      <c r="D14" s="39" t="s">
        <v>1322</v>
      </c>
      <c r="G14" s="1">
        <v>0</v>
      </c>
      <c r="H14" s="32">
        <v>0</v>
      </c>
      <c r="I14" s="1">
        <f t="shared" si="1"/>
        <v>124</v>
      </c>
      <c r="J14" s="50"/>
      <c r="M14" s="1" t="s">
        <v>1389</v>
      </c>
      <c r="N14" s="43" t="s">
        <v>1224</v>
      </c>
      <c r="Q14">
        <v>300</v>
      </c>
    </row>
    <row r="15" spans="1:19">
      <c r="A15" s="14">
        <v>14</v>
      </c>
      <c r="B15" s="46">
        <v>42889</v>
      </c>
      <c r="C15" s="1">
        <v>6</v>
      </c>
      <c r="D15" s="1" t="str">
        <f>E13</f>
        <v>Evje</v>
      </c>
      <c r="E15" s="1" t="s">
        <v>270</v>
      </c>
      <c r="G15" s="1">
        <v>24</v>
      </c>
      <c r="H15" s="32">
        <v>24</v>
      </c>
      <c r="I15" s="1">
        <f t="shared" si="1"/>
        <v>148</v>
      </c>
      <c r="J15" s="49">
        <v>6.5</v>
      </c>
      <c r="M15" s="1" t="s">
        <v>81</v>
      </c>
      <c r="N15" s="43" t="s">
        <v>1224</v>
      </c>
      <c r="Q15">
        <v>0</v>
      </c>
      <c r="R15" s="43">
        <f>VLOOKUP(E15,Hütten!$C$2:$L$134,6,0)</f>
        <v>0</v>
      </c>
      <c r="S15" s="43"/>
    </row>
    <row r="16" spans="1:19">
      <c r="A16" s="43">
        <v>15</v>
      </c>
      <c r="B16" s="46">
        <v>42890</v>
      </c>
      <c r="C16" s="1">
        <v>7</v>
      </c>
      <c r="D16" s="1" t="str">
        <f>E15</f>
        <v>Vegusdal</v>
      </c>
      <c r="E16" s="1" t="s">
        <v>1162</v>
      </c>
      <c r="G16" s="1">
        <v>28</v>
      </c>
      <c r="H16" s="32">
        <v>28</v>
      </c>
      <c r="I16" s="1">
        <f t="shared" si="1"/>
        <v>176</v>
      </c>
      <c r="J16" s="49">
        <v>8.25</v>
      </c>
      <c r="M16" s="1" t="s">
        <v>1391</v>
      </c>
      <c r="N16" s="43" t="s">
        <v>1224</v>
      </c>
      <c r="Q16">
        <v>100</v>
      </c>
      <c r="R16" s="43">
        <f>VLOOKUP(E16,Hütten!$C$2:$L$134,6,0)</f>
        <v>0</v>
      </c>
    </row>
    <row r="17" spans="1:19">
      <c r="A17" s="14">
        <v>16</v>
      </c>
      <c r="B17" s="46">
        <v>42891</v>
      </c>
      <c r="C17" s="1">
        <v>8</v>
      </c>
      <c r="D17" s="1" t="str">
        <f>E16</f>
        <v>Dølemo</v>
      </c>
      <c r="E17" s="1" t="s">
        <v>271</v>
      </c>
      <c r="G17" s="1">
        <v>11</v>
      </c>
      <c r="H17" s="32">
        <v>19</v>
      </c>
      <c r="I17" s="1">
        <f t="shared" si="1"/>
        <v>195</v>
      </c>
      <c r="J17" s="49">
        <v>6</v>
      </c>
      <c r="M17" s="1" t="s">
        <v>938</v>
      </c>
      <c r="N17">
        <v>0</v>
      </c>
      <c r="Q17">
        <v>255</v>
      </c>
      <c r="R17" s="43" t="str">
        <f>VLOOKUP(E17,Hütten!$C$2:$L$134,6,0)</f>
        <v>https://www.ut.no/hytte/3.1637/</v>
      </c>
      <c r="S17" s="43">
        <f>VLOOKUP(E17,Hütten!$C$2:$L$134,7,0)</f>
        <v>0</v>
      </c>
    </row>
    <row r="18" spans="1:19">
      <c r="A18" s="43">
        <v>17</v>
      </c>
      <c r="B18" s="46">
        <v>42892</v>
      </c>
      <c r="C18" s="1">
        <v>9</v>
      </c>
      <c r="D18" s="1" t="str">
        <f>E17</f>
        <v>Skarsvassbu</v>
      </c>
      <c r="E18" s="1" t="s">
        <v>1164</v>
      </c>
      <c r="H18" s="32">
        <v>18</v>
      </c>
      <c r="I18" s="1">
        <f t="shared" si="1"/>
        <v>213</v>
      </c>
      <c r="J18" s="49">
        <v>7.5</v>
      </c>
      <c r="M18" s="1" t="s">
        <v>938</v>
      </c>
      <c r="N18">
        <v>0</v>
      </c>
      <c r="P18">
        <v>1</v>
      </c>
      <c r="Q18">
        <v>255</v>
      </c>
      <c r="R18" s="43" t="str">
        <f>VLOOKUP(E18,Hütten!$C$2:$L$134,6,0)</f>
        <v>https://www.ut.no/hytte/3.1636/</v>
      </c>
      <c r="S18" s="43">
        <f>VLOOKUP(E18,Hütten!$C$2:$L$134,7,0)</f>
        <v>0</v>
      </c>
    </row>
    <row r="19" spans="1:19">
      <c r="A19" s="14">
        <v>18</v>
      </c>
      <c r="B19" s="46">
        <v>42893</v>
      </c>
      <c r="C19" s="1">
        <v>10</v>
      </c>
      <c r="D19" s="1" t="str">
        <f>E18</f>
        <v>Grunnetjørnsbu</v>
      </c>
      <c r="E19" s="1" t="s">
        <v>1165</v>
      </c>
      <c r="H19" s="32">
        <v>21</v>
      </c>
      <c r="I19" s="1">
        <f t="shared" si="1"/>
        <v>234</v>
      </c>
      <c r="J19" s="49">
        <v>9.5</v>
      </c>
      <c r="K19" s="48">
        <v>0.33333333333333331</v>
      </c>
      <c r="L19" s="48">
        <v>0.79166666666666663</v>
      </c>
      <c r="M19" s="1" t="s">
        <v>938</v>
      </c>
      <c r="N19">
        <v>0</v>
      </c>
      <c r="P19">
        <v>3</v>
      </c>
      <c r="Q19">
        <v>255</v>
      </c>
      <c r="R19" s="43" t="str">
        <f>VLOOKUP(E19,Hütten!$C$2:$L$134,6,0)</f>
        <v>https://www.ut.no/hytte/3.1633/</v>
      </c>
      <c r="S19" s="43">
        <f>VLOOKUP(E19,Hütten!$C$2:$L$134,7,0)</f>
        <v>0</v>
      </c>
    </row>
    <row r="20" spans="1:19">
      <c r="A20" s="43">
        <v>19</v>
      </c>
      <c r="B20" s="46">
        <v>42894</v>
      </c>
      <c r="D20" s="39" t="s">
        <v>1323</v>
      </c>
      <c r="H20" s="32">
        <v>0</v>
      </c>
      <c r="I20" s="1">
        <f t="shared" si="1"/>
        <v>234</v>
      </c>
      <c r="J20" s="49"/>
      <c r="M20" s="1" t="s">
        <v>938</v>
      </c>
      <c r="N20">
        <v>0</v>
      </c>
      <c r="Q20">
        <v>255</v>
      </c>
    </row>
    <row r="21" spans="1:19">
      <c r="A21" s="14">
        <v>20</v>
      </c>
      <c r="B21" s="46">
        <v>42895</v>
      </c>
      <c r="C21" s="1">
        <v>11</v>
      </c>
      <c r="D21" s="1" t="str">
        <f>E19</f>
        <v>Granbustøyl</v>
      </c>
      <c r="E21" s="1" t="s">
        <v>1166</v>
      </c>
      <c r="H21" s="32">
        <v>16</v>
      </c>
      <c r="I21" s="1">
        <f t="shared" si="1"/>
        <v>250</v>
      </c>
      <c r="J21" s="49">
        <v>7.5</v>
      </c>
      <c r="M21" s="1" t="s">
        <v>938</v>
      </c>
      <c r="N21">
        <v>0</v>
      </c>
      <c r="P21">
        <v>3</v>
      </c>
      <c r="Q21">
        <v>255</v>
      </c>
      <c r="R21" s="43" t="str">
        <f>VLOOKUP(E21,Hütten!$C$2:$L$134,6,0)</f>
        <v>https://www.ut.no/hytte/3.2413/</v>
      </c>
      <c r="S21" s="43">
        <f>VLOOKUP(E21,Hütten!$C$2:$L$134,7,0)</f>
        <v>0</v>
      </c>
    </row>
    <row r="22" spans="1:19">
      <c r="A22" s="43">
        <v>21</v>
      </c>
      <c r="B22" s="46">
        <v>42896</v>
      </c>
      <c r="C22" s="1">
        <f t="shared" ref="C22:C25" si="3">C21+1</f>
        <v>12</v>
      </c>
      <c r="D22" s="1" t="str">
        <f>E21</f>
        <v>Nutevasshytta</v>
      </c>
      <c r="E22" s="1" t="s">
        <v>1362</v>
      </c>
      <c r="H22" s="32">
        <v>10</v>
      </c>
      <c r="I22" s="1">
        <f t="shared" si="1"/>
        <v>260</v>
      </c>
      <c r="J22" s="50"/>
      <c r="M22" s="1" t="s">
        <v>938</v>
      </c>
      <c r="N22">
        <v>1</v>
      </c>
      <c r="P22">
        <v>1</v>
      </c>
      <c r="Q22">
        <v>255</v>
      </c>
      <c r="R22" s="43" t="str">
        <f>VLOOKUP(E22,Hütten!$C$2:$L$134,6,0)</f>
        <v>https://www.ut.no/hytte/3.1849/</v>
      </c>
      <c r="S22" s="43">
        <f>VLOOKUP(E22,Hütten!$C$2:$L$134,7,0)</f>
        <v>0</v>
      </c>
    </row>
    <row r="23" spans="1:19">
      <c r="A23" s="14">
        <v>22</v>
      </c>
      <c r="B23" s="46">
        <v>42897</v>
      </c>
      <c r="C23" s="1">
        <f t="shared" si="3"/>
        <v>13</v>
      </c>
      <c r="D23" s="1" t="str">
        <f t="shared" ref="D23" si="4">E22</f>
        <v>Nystoyl</v>
      </c>
      <c r="E23" s="1" t="s">
        <v>1167</v>
      </c>
      <c r="H23" s="32">
        <v>5</v>
      </c>
      <c r="I23" s="1">
        <f t="shared" si="1"/>
        <v>265</v>
      </c>
      <c r="J23" s="50"/>
      <c r="M23" s="1" t="s">
        <v>938</v>
      </c>
      <c r="N23">
        <v>0</v>
      </c>
      <c r="P23">
        <v>1</v>
      </c>
      <c r="Q23">
        <v>255</v>
      </c>
      <c r="R23" s="43" t="str">
        <f>VLOOKUP(E23,Hütten!$C$2:$L$134,6,0)</f>
        <v>https://www.ut.no/hytte/3.1701/</v>
      </c>
      <c r="S23" s="43">
        <f>VLOOKUP(E23,Hütten!$C$2:$L$134,7,0)</f>
        <v>0</v>
      </c>
    </row>
    <row r="24" spans="1:19">
      <c r="A24" s="43">
        <v>23</v>
      </c>
      <c r="B24" s="46">
        <v>42898</v>
      </c>
      <c r="C24" s="1">
        <f t="shared" si="3"/>
        <v>14</v>
      </c>
      <c r="D24" s="1" t="s">
        <v>1167</v>
      </c>
      <c r="E24" s="1" t="s">
        <v>285</v>
      </c>
      <c r="G24" s="1">
        <v>38</v>
      </c>
      <c r="H24" s="32">
        <v>38</v>
      </c>
      <c r="I24" s="1">
        <f t="shared" si="1"/>
        <v>303</v>
      </c>
      <c r="J24" s="50"/>
      <c r="M24" s="1" t="s">
        <v>1389</v>
      </c>
      <c r="N24" t="s">
        <v>1224</v>
      </c>
      <c r="Q24">
        <v>500</v>
      </c>
      <c r="R24" s="43" t="str">
        <f>VLOOKUP(E24,Hütten!$C$2:$L$134,6,0)</f>
        <v>http://www.telemarkcamping.com</v>
      </c>
      <c r="S24" s="43">
        <f>VLOOKUP(E24,Hütten!$C$2:$L$134,7,0)</f>
        <v>0</v>
      </c>
    </row>
    <row r="25" spans="1:19">
      <c r="A25" s="14">
        <v>24</v>
      </c>
      <c r="B25" s="46">
        <v>42899</v>
      </c>
      <c r="C25" s="1">
        <f t="shared" si="3"/>
        <v>15</v>
      </c>
      <c r="D25" s="1" t="s">
        <v>285</v>
      </c>
      <c r="E25" s="1" t="s">
        <v>286</v>
      </c>
      <c r="G25" s="1">
        <v>26</v>
      </c>
      <c r="H25" s="32">
        <v>26</v>
      </c>
      <c r="I25" s="1">
        <f t="shared" si="1"/>
        <v>329</v>
      </c>
      <c r="J25" s="50"/>
      <c r="M25" s="1" t="s">
        <v>1390</v>
      </c>
      <c r="N25" t="s">
        <v>1224</v>
      </c>
      <c r="Q25">
        <v>400</v>
      </c>
      <c r="R25" s="43" t="str">
        <f>VLOOKUP(E25,Hütten!$C$2:$L$134,6,0)</f>
        <v>http://www.buoycamping.com</v>
      </c>
      <c r="S25" s="43">
        <f>VLOOKUP(E25,Hütten!$C$2:$L$134,7,0)</f>
        <v>0</v>
      </c>
    </row>
    <row r="26" spans="1:19">
      <c r="A26" s="43">
        <v>25</v>
      </c>
      <c r="B26" s="46">
        <v>42900</v>
      </c>
      <c r="D26" s="39" t="s">
        <v>774</v>
      </c>
      <c r="H26" s="32">
        <v>0</v>
      </c>
      <c r="I26" s="1">
        <f t="shared" si="1"/>
        <v>329</v>
      </c>
      <c r="J26" s="50"/>
      <c r="M26" s="1" t="s">
        <v>1390</v>
      </c>
      <c r="N26" t="s">
        <v>1224</v>
      </c>
      <c r="Q26">
        <v>400</v>
      </c>
    </row>
    <row r="27" spans="1:19">
      <c r="A27" s="14">
        <v>26</v>
      </c>
      <c r="B27" s="46">
        <v>42901</v>
      </c>
      <c r="C27" s="1">
        <v>16</v>
      </c>
      <c r="D27" s="1" t="s">
        <v>286</v>
      </c>
      <c r="E27" s="1" t="s">
        <v>1319</v>
      </c>
      <c r="G27" s="1">
        <v>23</v>
      </c>
      <c r="H27" s="32">
        <v>23</v>
      </c>
      <c r="I27" s="1">
        <f t="shared" si="1"/>
        <v>352</v>
      </c>
      <c r="J27" s="50"/>
      <c r="M27" s="1" t="s">
        <v>1389</v>
      </c>
      <c r="N27" t="s">
        <v>1224</v>
      </c>
      <c r="P27">
        <v>1</v>
      </c>
      <c r="Q27">
        <v>490</v>
      </c>
      <c r="R27" s="43" t="str">
        <f>VLOOKUP(E27,Hütten!$C$2:$L$134,6,0)</f>
        <v>http://grovencamping.no/en/</v>
      </c>
      <c r="S27" s="43">
        <f>VLOOKUP(E27,Hütten!$C$2:$L$134,7,0)</f>
        <v>0</v>
      </c>
    </row>
    <row r="28" spans="1:19">
      <c r="A28" s="43">
        <v>27</v>
      </c>
      <c r="B28" s="46">
        <v>42902</v>
      </c>
      <c r="C28" s="1">
        <f t="shared" ref="C28:C37" si="5">C27+1</f>
        <v>17</v>
      </c>
      <c r="D28" s="1" t="s">
        <v>1319</v>
      </c>
      <c r="E28" s="1" t="s">
        <v>1363</v>
      </c>
      <c r="G28" s="1">
        <v>19</v>
      </c>
      <c r="H28" s="32">
        <v>19</v>
      </c>
      <c r="I28" s="1">
        <f t="shared" si="1"/>
        <v>371</v>
      </c>
      <c r="J28" s="50"/>
      <c r="M28" s="1" t="s">
        <v>1377</v>
      </c>
      <c r="N28" s="43" t="s">
        <v>1224</v>
      </c>
      <c r="Q28">
        <v>600</v>
      </c>
      <c r="R28" s="43" t="str">
        <f>VLOOKUP(E28,Hütten!$C$2:$L$134,6,0)</f>
        <v>http://www.rauland.org/Aktoer/Camp-Vierli</v>
      </c>
      <c r="S28" s="43">
        <f>VLOOKUP(E28,Hütten!$C$2:$L$134,7,0)</f>
        <v>0</v>
      </c>
    </row>
    <row r="29" spans="1:19">
      <c r="A29" s="14">
        <v>28</v>
      </c>
      <c r="B29" s="46">
        <v>42903</v>
      </c>
      <c r="C29" s="1">
        <f t="shared" si="5"/>
        <v>18</v>
      </c>
      <c r="D29" s="1" t="str">
        <f t="shared" ref="D29:D30" si="6">E28</f>
        <v>Camp Vierli</v>
      </c>
      <c r="E29" s="1" t="s">
        <v>1174</v>
      </c>
      <c r="G29" s="1">
        <v>25</v>
      </c>
      <c r="H29" s="32">
        <v>25</v>
      </c>
      <c r="I29" s="1">
        <f t="shared" si="1"/>
        <v>396</v>
      </c>
      <c r="J29" s="50"/>
      <c r="M29" s="1" t="s">
        <v>1377</v>
      </c>
      <c r="N29" s="43" t="s">
        <v>1224</v>
      </c>
      <c r="Q29">
        <v>1100</v>
      </c>
      <c r="R29" s="43" t="str">
        <f>VLOOKUP(E29,Hütten!$C$2:$L$134,6,0)</f>
        <v>http://www.skinnarbu.no</v>
      </c>
      <c r="S29" s="43">
        <f>VLOOKUP(E29,Hütten!$C$2:$L$134,7,0)</f>
        <v>0</v>
      </c>
    </row>
    <row r="30" spans="1:19">
      <c r="A30" s="43">
        <v>29</v>
      </c>
      <c r="B30" s="46">
        <v>42904</v>
      </c>
      <c r="C30" s="1">
        <f t="shared" si="5"/>
        <v>19</v>
      </c>
      <c r="D30" s="1" t="str">
        <f t="shared" si="6"/>
        <v>Skinnarbu</v>
      </c>
      <c r="E30" s="1" t="s">
        <v>1175</v>
      </c>
      <c r="G30" s="1">
        <v>21</v>
      </c>
      <c r="H30" s="32">
        <v>21</v>
      </c>
      <c r="I30" s="1">
        <f t="shared" si="1"/>
        <v>417</v>
      </c>
      <c r="J30" s="50"/>
      <c r="M30" s="1" t="s">
        <v>1378</v>
      </c>
      <c r="N30" s="43" t="s">
        <v>1224</v>
      </c>
      <c r="Q30">
        <v>400</v>
      </c>
      <c r="R30" s="43" t="str">
        <f>VLOOKUP(E30,Hütten!$C$2:$L$134,6,0)</f>
        <v>http://www.rjukangjestegard.no</v>
      </c>
      <c r="S30" s="43">
        <f>VLOOKUP(E30,Hütten!$C$2:$L$134,7,0)</f>
        <v>0</v>
      </c>
    </row>
    <row r="31" spans="1:19">
      <c r="A31" s="14">
        <v>30</v>
      </c>
      <c r="B31" s="46">
        <v>42905</v>
      </c>
      <c r="D31" s="39" t="s">
        <v>1324</v>
      </c>
      <c r="H31" s="32"/>
      <c r="I31" s="1">
        <f t="shared" si="1"/>
        <v>417</v>
      </c>
      <c r="J31" s="50"/>
      <c r="M31" s="1" t="s">
        <v>1378</v>
      </c>
      <c r="N31" s="43" t="s">
        <v>1224</v>
      </c>
      <c r="Q31">
        <v>400</v>
      </c>
    </row>
    <row r="32" spans="1:19">
      <c r="A32" s="43">
        <v>31</v>
      </c>
      <c r="B32" s="46">
        <v>42906</v>
      </c>
      <c r="C32" s="1">
        <v>20</v>
      </c>
      <c r="D32" s="1" t="str">
        <f>E30</f>
        <v>Rjukan</v>
      </c>
      <c r="E32" s="1" t="s">
        <v>1176</v>
      </c>
      <c r="H32" s="32">
        <v>10</v>
      </c>
      <c r="I32" s="1">
        <f t="shared" si="1"/>
        <v>427</v>
      </c>
      <c r="J32" s="50"/>
      <c r="M32" s="1" t="s">
        <v>938</v>
      </c>
      <c r="N32">
        <v>3</v>
      </c>
      <c r="Q32">
        <v>255</v>
      </c>
      <c r="R32" s="43" t="str">
        <f>VLOOKUP(E32,Hütten!$C$2:$L$134,6,0)</f>
        <v>https://www.ut.no/hytte/3.1971/</v>
      </c>
      <c r="S32" s="43">
        <f>VLOOKUP(E32,Hütten!$C$2:$L$134,7,0)</f>
        <v>0</v>
      </c>
    </row>
    <row r="33" spans="1:19">
      <c r="A33" s="14">
        <v>32</v>
      </c>
      <c r="B33" s="46">
        <v>42907</v>
      </c>
      <c r="C33" s="1">
        <f t="shared" si="5"/>
        <v>21</v>
      </c>
      <c r="D33" s="1" t="str">
        <f>E32</f>
        <v>Helberghytta</v>
      </c>
      <c r="E33" s="1" t="s">
        <v>1177</v>
      </c>
      <c r="H33" s="32">
        <v>22</v>
      </c>
      <c r="I33" s="1">
        <f t="shared" si="1"/>
        <v>449</v>
      </c>
      <c r="J33" s="50"/>
      <c r="M33" s="1" t="s">
        <v>76</v>
      </c>
      <c r="N33">
        <v>0</v>
      </c>
      <c r="Q33">
        <v>255</v>
      </c>
      <c r="R33" s="43" t="str">
        <f>VLOOKUP(E33,Hütten!$C$2:$L$134,6,0)</f>
        <v>https://www.ut.no/hytte/3.1889/</v>
      </c>
      <c r="S33" s="43">
        <f>VLOOKUP(E33,Hütten!$C$2:$L$134,7,0)</f>
        <v>0</v>
      </c>
    </row>
    <row r="34" spans="1:19">
      <c r="A34" s="43">
        <v>33</v>
      </c>
      <c r="B34" s="46">
        <v>42908</v>
      </c>
      <c r="C34" s="1">
        <f t="shared" si="5"/>
        <v>22</v>
      </c>
      <c r="D34" s="1" t="str">
        <f>E33</f>
        <v>Kalhovd</v>
      </c>
      <c r="E34" s="1" t="s">
        <v>1178</v>
      </c>
      <c r="G34" s="1">
        <v>10</v>
      </c>
      <c r="H34" s="32">
        <v>19</v>
      </c>
      <c r="I34" s="1">
        <f t="shared" si="1"/>
        <v>468</v>
      </c>
      <c r="J34" s="50"/>
      <c r="M34" s="1" t="s">
        <v>938</v>
      </c>
      <c r="N34">
        <v>0</v>
      </c>
      <c r="Q34">
        <v>255</v>
      </c>
      <c r="R34" s="43" t="str">
        <f>VLOOKUP(E34,Hütten!$C$2:$L$134,6,0)</f>
        <v>https://www.ut.no/hytte/3.2014/</v>
      </c>
      <c r="S34" s="43">
        <f>VLOOKUP(E34,Hütten!$C$2:$L$134,7,0)</f>
        <v>0</v>
      </c>
    </row>
    <row r="35" spans="1:19">
      <c r="A35" s="14">
        <v>34</v>
      </c>
      <c r="B35" s="46">
        <v>42909</v>
      </c>
      <c r="C35" s="1">
        <f t="shared" si="5"/>
        <v>23</v>
      </c>
      <c r="D35" s="1" t="str">
        <f>E34</f>
        <v>Mårbu</v>
      </c>
      <c r="E35" s="1" t="s">
        <v>1179</v>
      </c>
      <c r="H35" s="32">
        <v>21</v>
      </c>
      <c r="I35" s="1">
        <f t="shared" si="1"/>
        <v>489</v>
      </c>
      <c r="J35" s="50"/>
      <c r="M35" s="1" t="s">
        <v>938</v>
      </c>
      <c r="N35">
        <v>5</v>
      </c>
      <c r="P35">
        <v>3</v>
      </c>
      <c r="Q35">
        <v>255</v>
      </c>
      <c r="R35" s="43" t="str">
        <f>VLOOKUP(E35,Hütten!$C$2:$L$134,6,0)</f>
        <v>https://www.ut.no/hytte/3.2015/</v>
      </c>
      <c r="S35" s="43">
        <f>VLOOKUP(E35,Hütten!$C$2:$L$134,7,0)</f>
        <v>0</v>
      </c>
    </row>
    <row r="36" spans="1:19">
      <c r="A36" s="43">
        <v>35</v>
      </c>
      <c r="B36" s="46">
        <v>42910</v>
      </c>
      <c r="C36" s="1">
        <f t="shared" si="5"/>
        <v>24</v>
      </c>
      <c r="D36" s="1" t="str">
        <f>E35</f>
        <v>Rauhelleren</v>
      </c>
      <c r="E36" s="1" t="s">
        <v>1180</v>
      </c>
      <c r="H36" s="32">
        <v>24</v>
      </c>
      <c r="I36" s="1">
        <f t="shared" si="1"/>
        <v>513</v>
      </c>
      <c r="J36" s="50"/>
      <c r="M36" s="1" t="s">
        <v>782</v>
      </c>
      <c r="Q36">
        <v>0</v>
      </c>
      <c r="R36" s="43" t="str">
        <f>VLOOKUP(E36,Hütten!$C$2:$L$134,6,0)</f>
        <v>https://www.ut.no/hytte/3.2364/</v>
      </c>
      <c r="S36" s="43" t="str">
        <f>VLOOKUP(E36,Hütten!$C$2:$L$134,7,0)</f>
        <v>http://hardangerviddanett.no/hjem/medlemmer/tuva/</v>
      </c>
    </row>
    <row r="37" spans="1:19">
      <c r="A37" s="14">
        <v>36</v>
      </c>
      <c r="B37" s="46">
        <v>42911</v>
      </c>
      <c r="C37" s="1">
        <f t="shared" si="5"/>
        <v>25</v>
      </c>
      <c r="D37" s="1" t="str">
        <f>E36</f>
        <v>Tuva</v>
      </c>
      <c r="E37" s="1" t="s">
        <v>1181</v>
      </c>
      <c r="F37" s="1">
        <v>7</v>
      </c>
      <c r="G37" s="1">
        <v>20</v>
      </c>
      <c r="H37" s="32">
        <v>20</v>
      </c>
      <c r="I37" s="1">
        <f t="shared" ref="I37:I100" si="7">I36+H37</f>
        <v>533</v>
      </c>
      <c r="J37" s="50"/>
      <c r="M37" s="1" t="s">
        <v>1378</v>
      </c>
      <c r="N37" s="43" t="s">
        <v>1224</v>
      </c>
      <c r="Q37">
        <v>600</v>
      </c>
      <c r="R37" s="43" t="str">
        <f>VLOOKUP(E37,Hütten!$C$2:$L$134,6,0)</f>
        <v>http://oenturist.no/english_1/</v>
      </c>
      <c r="S37" s="43">
        <f>VLOOKUP(E37,Hütten!$C$2:$L$134,7,0)</f>
        <v>0</v>
      </c>
    </row>
    <row r="38" spans="1:19">
      <c r="A38" s="43">
        <v>37</v>
      </c>
      <c r="B38" s="46">
        <v>42912</v>
      </c>
      <c r="D38" s="39" t="s">
        <v>775</v>
      </c>
      <c r="H38" s="32"/>
      <c r="I38" s="1">
        <f t="shared" si="7"/>
        <v>533</v>
      </c>
      <c r="J38" s="50"/>
      <c r="M38" s="1" t="s">
        <v>1378</v>
      </c>
      <c r="N38" s="43" t="s">
        <v>1224</v>
      </c>
      <c r="Q38">
        <v>600</v>
      </c>
    </row>
    <row r="39" spans="1:19">
      <c r="A39" s="14">
        <v>38</v>
      </c>
      <c r="B39" s="46">
        <v>42913</v>
      </c>
      <c r="C39" s="1">
        <v>26</v>
      </c>
      <c r="D39" s="1" t="str">
        <f>E37</f>
        <v>Geilo</v>
      </c>
      <c r="E39" s="1" t="s">
        <v>1182</v>
      </c>
      <c r="G39" s="1">
        <v>15</v>
      </c>
      <c r="H39" s="32">
        <v>27</v>
      </c>
      <c r="I39" s="1">
        <f t="shared" si="7"/>
        <v>560</v>
      </c>
      <c r="J39" s="50"/>
      <c r="M39" s="1" t="s">
        <v>782</v>
      </c>
      <c r="Q39">
        <v>0</v>
      </c>
      <c r="R39" s="43">
        <f>VLOOKUP(E39,Hütten!$C$2:$L$134,6,0)</f>
        <v>0</v>
      </c>
    </row>
    <row r="40" spans="1:19">
      <c r="A40" s="43">
        <v>39</v>
      </c>
      <c r="B40" s="46">
        <v>42914</v>
      </c>
      <c r="C40" s="1">
        <f>C39+1</f>
        <v>27</v>
      </c>
      <c r="D40" s="1" t="str">
        <f t="shared" ref="D40:D49" si="8">E39</f>
        <v>Kleppestølen</v>
      </c>
      <c r="E40" s="1" t="s">
        <v>1183</v>
      </c>
      <c r="H40" s="32">
        <v>19</v>
      </c>
      <c r="I40" s="1">
        <f t="shared" si="7"/>
        <v>579</v>
      </c>
      <c r="J40" s="50"/>
      <c r="M40" s="1" t="s">
        <v>938</v>
      </c>
      <c r="N40">
        <v>0</v>
      </c>
      <c r="P40">
        <v>1</v>
      </c>
      <c r="Q40">
        <v>255</v>
      </c>
      <c r="R40" s="43" t="str">
        <f>VLOOKUP(E40,Hütten!$C$2:$L$134,6,0)</f>
        <v>https://www.ut.no/hytte/3.2256/</v>
      </c>
      <c r="S40" s="43">
        <f>VLOOKUP(E40,Hütten!$C$2:$L$134,7,0)</f>
        <v>0</v>
      </c>
    </row>
    <row r="41" spans="1:19">
      <c r="A41" s="14">
        <v>40</v>
      </c>
      <c r="B41" s="46">
        <v>42915</v>
      </c>
      <c r="C41" s="1">
        <f t="shared" ref="C41:C59" si="9">C40+1</f>
        <v>28</v>
      </c>
      <c r="D41" s="1" t="str">
        <f t="shared" si="8"/>
        <v>Iungsdalshytta</v>
      </c>
      <c r="E41" s="1" t="s">
        <v>226</v>
      </c>
      <c r="H41" s="32">
        <v>15</v>
      </c>
      <c r="I41" s="1">
        <f t="shared" si="7"/>
        <v>594</v>
      </c>
      <c r="J41" s="50"/>
      <c r="M41" s="1" t="s">
        <v>938</v>
      </c>
      <c r="N41">
        <v>3</v>
      </c>
      <c r="O41" t="s">
        <v>1442</v>
      </c>
      <c r="P41">
        <v>1</v>
      </c>
      <c r="Q41">
        <v>255</v>
      </c>
      <c r="R41" s="43" t="str">
        <f>VLOOKUP(E41,Hütten!$C$2:$L$134,6,0)</f>
        <v>https://www.ut.no/hytte/3.2080/</v>
      </c>
      <c r="S41" s="43">
        <f>VLOOKUP(E41,Hütten!$C$2:$L$134,7,0)</f>
        <v>0</v>
      </c>
    </row>
    <row r="42" spans="1:19">
      <c r="A42" s="43">
        <v>41</v>
      </c>
      <c r="B42" s="46">
        <v>42916</v>
      </c>
      <c r="C42" s="1">
        <f t="shared" si="9"/>
        <v>29</v>
      </c>
      <c r="D42" s="1" t="str">
        <f t="shared" si="8"/>
        <v>Bjordalsbu</v>
      </c>
      <c r="E42" s="1" t="s">
        <v>1184</v>
      </c>
      <c r="H42" s="32">
        <v>14</v>
      </c>
      <c r="I42" s="1">
        <f t="shared" si="7"/>
        <v>608</v>
      </c>
      <c r="J42" s="50"/>
      <c r="M42" s="1" t="s">
        <v>1377</v>
      </c>
      <c r="N42" s="43" t="s">
        <v>1224</v>
      </c>
      <c r="O42" t="s">
        <v>1442</v>
      </c>
      <c r="Q42">
        <v>350</v>
      </c>
      <c r="R42" s="43" t="str">
        <f>VLOOKUP(E42,Hütten!$C$2:$L$134,6,0)</f>
        <v>http://www.breistolen.no</v>
      </c>
      <c r="S42" s="43">
        <f>VLOOKUP(E42,Hütten!$C$2:$L$134,7,0)</f>
        <v>0</v>
      </c>
    </row>
    <row r="43" spans="1:19">
      <c r="A43" s="14">
        <v>42</v>
      </c>
      <c r="B43" s="46">
        <v>42917</v>
      </c>
      <c r="C43" s="1">
        <f t="shared" si="9"/>
        <v>30</v>
      </c>
      <c r="D43" s="1" t="s">
        <v>1184</v>
      </c>
      <c r="E43" s="1" t="s">
        <v>1185</v>
      </c>
      <c r="H43" s="32">
        <v>19</v>
      </c>
      <c r="I43" s="1">
        <f t="shared" si="7"/>
        <v>627</v>
      </c>
      <c r="J43" s="50"/>
      <c r="M43" s="1" t="s">
        <v>938</v>
      </c>
      <c r="N43">
        <v>0</v>
      </c>
      <c r="O43" t="s">
        <v>1442</v>
      </c>
      <c r="Q43">
        <v>255</v>
      </c>
      <c r="R43" s="43" t="str">
        <f>VLOOKUP(E43,Hütten!$C$2:$L$134,6,0)</f>
        <v>https://www.ut.no/hytte/3.1981/</v>
      </c>
      <c r="S43" s="43">
        <f>VLOOKUP(E43,Hütten!$C$2:$L$134,7,0)</f>
        <v>0</v>
      </c>
    </row>
    <row r="44" spans="1:19">
      <c r="A44" s="43">
        <v>43</v>
      </c>
      <c r="B44" s="46">
        <v>42918</v>
      </c>
      <c r="C44" s="1">
        <f t="shared" si="9"/>
        <v>31</v>
      </c>
      <c r="D44" s="1" t="str">
        <f t="shared" si="8"/>
        <v>Sulebu</v>
      </c>
      <c r="E44" s="9" t="s">
        <v>564</v>
      </c>
      <c r="G44" s="1">
        <v>25</v>
      </c>
      <c r="H44" s="32">
        <v>37</v>
      </c>
      <c r="I44" s="1">
        <f t="shared" si="7"/>
        <v>664</v>
      </c>
      <c r="J44" s="50"/>
      <c r="M44" s="1" t="s">
        <v>77</v>
      </c>
      <c r="N44" t="s">
        <v>1224</v>
      </c>
      <c r="O44" t="s">
        <v>1442</v>
      </c>
      <c r="Q44">
        <v>400</v>
      </c>
      <c r="R44" s="43" t="str">
        <f>VLOOKUP(E44,Hütten!$C$2:$L$134,6,0)</f>
        <v>https://www.ut.no/hytte/3.1843/</v>
      </c>
      <c r="S44" s="43">
        <f>VLOOKUP(E44,Hütten!$C$2:$L$134,7,0)</f>
        <v>0</v>
      </c>
    </row>
    <row r="45" spans="1:19">
      <c r="A45" s="14">
        <v>44</v>
      </c>
      <c r="B45" s="46">
        <v>42919</v>
      </c>
      <c r="C45" s="1">
        <f t="shared" si="9"/>
        <v>32</v>
      </c>
      <c r="D45" s="1" t="str">
        <f t="shared" si="8"/>
        <v>Fondsbu</v>
      </c>
      <c r="E45" s="1" t="s">
        <v>1364</v>
      </c>
      <c r="H45" s="32">
        <v>0</v>
      </c>
      <c r="I45" s="1">
        <f t="shared" si="7"/>
        <v>664</v>
      </c>
      <c r="J45" s="50"/>
      <c r="M45" s="1" t="s">
        <v>938</v>
      </c>
      <c r="N45">
        <v>6</v>
      </c>
      <c r="Q45">
        <v>255</v>
      </c>
      <c r="R45" s="43" t="str">
        <f>VLOOKUP(E45,Hütten!$C$2:$L$134,6,0)</f>
        <v>https://www.ut.no/hytte/3.2197/</v>
      </c>
      <c r="S45" s="43">
        <f>VLOOKUP(E45,Hütten!$C$2:$L$134,7,0)</f>
        <v>0</v>
      </c>
    </row>
    <row r="46" spans="1:19">
      <c r="A46" s="43">
        <v>45</v>
      </c>
      <c r="B46" s="46">
        <v>42920</v>
      </c>
      <c r="C46" s="1">
        <f t="shared" si="9"/>
        <v>33</v>
      </c>
      <c r="D46" s="1" t="str">
        <f t="shared" si="8"/>
        <v>Torfinnsbu</v>
      </c>
      <c r="E46" s="1" t="s">
        <v>1188</v>
      </c>
      <c r="H46" s="32">
        <v>17</v>
      </c>
      <c r="I46" s="1">
        <f t="shared" si="7"/>
        <v>681</v>
      </c>
      <c r="J46" s="50"/>
      <c r="M46" s="1" t="s">
        <v>1377</v>
      </c>
      <c r="N46" s="43" t="s">
        <v>1224</v>
      </c>
      <c r="Q46">
        <v>700</v>
      </c>
      <c r="R46" s="43" t="str">
        <f>VLOOKUP(E46,Hütten!$C$2:$L$134,6,0)</f>
        <v>http://www.bygdin.com</v>
      </c>
      <c r="S46" s="43">
        <f>VLOOKUP(E46,Hütten!$C$2:$L$134,7,0)</f>
        <v>0</v>
      </c>
    </row>
    <row r="47" spans="1:19">
      <c r="A47" s="14">
        <v>46</v>
      </c>
      <c r="B47" s="46">
        <v>42921</v>
      </c>
      <c r="C47" s="1">
        <f t="shared" si="9"/>
        <v>34</v>
      </c>
      <c r="D47" s="1" t="str">
        <f t="shared" si="8"/>
        <v>Bygdin</v>
      </c>
      <c r="E47" s="1" t="s">
        <v>1190</v>
      </c>
      <c r="G47" s="1">
        <v>20</v>
      </c>
      <c r="H47" s="32">
        <v>29</v>
      </c>
      <c r="I47" s="1">
        <f t="shared" si="7"/>
        <v>710</v>
      </c>
      <c r="J47" s="50"/>
      <c r="M47" s="1" t="s">
        <v>938</v>
      </c>
      <c r="N47">
        <v>11</v>
      </c>
      <c r="Q47">
        <v>255</v>
      </c>
      <c r="R47" s="43" t="str">
        <f>VLOOKUP(E47,Hütten!$C$2:$L$134,6,0)</f>
        <v>https://www.ut.no/hytte/3.1847/</v>
      </c>
      <c r="S47" s="43">
        <f>VLOOKUP(E47,Hütten!$C$2:$L$134,7,0)</f>
        <v>0</v>
      </c>
    </row>
    <row r="48" spans="1:19">
      <c r="A48" s="43">
        <v>47</v>
      </c>
      <c r="B48" s="46">
        <v>42922</v>
      </c>
      <c r="C48" s="1">
        <f t="shared" si="9"/>
        <v>35</v>
      </c>
      <c r="D48" s="1" t="s">
        <v>1190</v>
      </c>
      <c r="E48" s="1" t="s">
        <v>230</v>
      </c>
      <c r="G48" s="1">
        <v>27</v>
      </c>
      <c r="H48" s="32">
        <v>27</v>
      </c>
      <c r="I48" s="1">
        <f t="shared" si="7"/>
        <v>737</v>
      </c>
      <c r="J48" s="50"/>
      <c r="M48" s="1" t="s">
        <v>1391</v>
      </c>
      <c r="Q48">
        <v>120</v>
      </c>
      <c r="R48" s="43" t="str">
        <f>VLOOKUP(E48,Hütten!$C$2:$L$134,6,0)</f>
        <v>http://skabu-hyttegrend.no/nederlands/</v>
      </c>
      <c r="S48" s="43">
        <f>VLOOKUP(E48,Hütten!$C$2:$L$134,7,0)</f>
        <v>0</v>
      </c>
    </row>
    <row r="49" spans="1:19">
      <c r="A49" s="14">
        <v>48</v>
      </c>
      <c r="B49" s="46">
        <v>42923</v>
      </c>
      <c r="C49" s="1">
        <f t="shared" si="9"/>
        <v>36</v>
      </c>
      <c r="D49" s="1" t="str">
        <f t="shared" si="8"/>
        <v>Skabu</v>
      </c>
      <c r="E49" s="1" t="s">
        <v>1009</v>
      </c>
      <c r="G49" s="1">
        <v>27</v>
      </c>
      <c r="H49" s="32">
        <v>27</v>
      </c>
      <c r="I49" s="1">
        <f t="shared" si="7"/>
        <v>764</v>
      </c>
      <c r="J49" s="50"/>
      <c r="M49" s="1" t="s">
        <v>81</v>
      </c>
      <c r="Q49">
        <v>290</v>
      </c>
      <c r="R49" s="43">
        <f>VLOOKUP(E49,Hütten!$C$2:$L$134,6,0)</f>
        <v>0</v>
      </c>
    </row>
    <row r="50" spans="1:19">
      <c r="A50" s="43">
        <v>49</v>
      </c>
      <c r="B50" s="46">
        <v>42924</v>
      </c>
      <c r="C50" s="1">
        <f t="shared" si="9"/>
        <v>37</v>
      </c>
      <c r="D50" s="1" t="str">
        <f>E49</f>
        <v>Otta</v>
      </c>
      <c r="E50" s="1" t="s">
        <v>1365</v>
      </c>
      <c r="G50" s="1">
        <v>24</v>
      </c>
      <c r="H50" s="32">
        <v>24</v>
      </c>
      <c r="I50" s="1">
        <f t="shared" si="7"/>
        <v>788</v>
      </c>
      <c r="J50" s="50"/>
      <c r="M50" s="1" t="s">
        <v>77</v>
      </c>
      <c r="N50" t="s">
        <v>1224</v>
      </c>
      <c r="P50">
        <v>3</v>
      </c>
      <c r="Q50">
        <v>180</v>
      </c>
      <c r="R50" s="43" t="str">
        <f>VLOOKUP(E50,Hütten!$C$2:$L$134,6,0)</f>
        <v>https://www.ut.no/hytte/3.2397/</v>
      </c>
      <c r="S50" s="43">
        <f>VLOOKUP(E50,Hütten!$C$2:$L$134,7,0)</f>
        <v>0</v>
      </c>
    </row>
    <row r="51" spans="1:19">
      <c r="A51" s="14">
        <v>50</v>
      </c>
      <c r="B51" s="46">
        <v>42925</v>
      </c>
      <c r="C51" s="1">
        <f t="shared" si="9"/>
        <v>38</v>
      </c>
      <c r="D51" s="1" t="str">
        <f>E50</f>
        <v>Rondvassbu</v>
      </c>
      <c r="E51" s="1" t="s">
        <v>1404</v>
      </c>
      <c r="H51" s="1">
        <v>12</v>
      </c>
      <c r="I51" s="1">
        <f t="shared" si="7"/>
        <v>800</v>
      </c>
      <c r="J51" s="50"/>
      <c r="M51" s="1" t="s">
        <v>77</v>
      </c>
      <c r="N51" t="s">
        <v>1224</v>
      </c>
      <c r="Q51">
        <v>340</v>
      </c>
      <c r="R51" s="43" t="str">
        <f>VLOOKUP(E51,Hütten!$C$2:$L$134,6,0)</f>
        <v>https://www.ut.no/hytte/3.2242/</v>
      </c>
      <c r="S51" s="43">
        <f>VLOOKUP(E51,Hütten!$C$2:$L$134,7,0)</f>
        <v>0</v>
      </c>
    </row>
    <row r="52" spans="1:19">
      <c r="A52" s="43">
        <v>51</v>
      </c>
      <c r="B52" s="46">
        <v>42926</v>
      </c>
      <c r="C52" s="1">
        <f t="shared" si="9"/>
        <v>39</v>
      </c>
      <c r="D52" s="21" t="str">
        <f t="shared" ref="D52:D56" si="10">E51</f>
        <v>Øvre Dørålseter</v>
      </c>
      <c r="E52" s="9" t="s">
        <v>1405</v>
      </c>
      <c r="G52" s="1">
        <v>35</v>
      </c>
      <c r="H52" s="1">
        <v>35</v>
      </c>
      <c r="I52" s="1">
        <f t="shared" si="7"/>
        <v>835</v>
      </c>
      <c r="J52" s="50"/>
      <c r="M52" s="1" t="s">
        <v>1389</v>
      </c>
      <c r="Q52">
        <v>400</v>
      </c>
      <c r="R52" s="43" t="str">
        <f>VLOOKUP(E52,Hütten!$C$2:$L$134,6,0)</f>
        <v>http://www.grimsbu.no/english/</v>
      </c>
      <c r="S52" s="43">
        <f>VLOOKUP(E52,Hütten!$C$2:$L$134,7,0)</f>
        <v>0</v>
      </c>
    </row>
    <row r="53" spans="1:19">
      <c r="A53" s="14">
        <v>52</v>
      </c>
      <c r="B53" s="46">
        <v>42927</v>
      </c>
      <c r="C53" s="1">
        <f t="shared" si="9"/>
        <v>40</v>
      </c>
      <c r="D53" s="21" t="str">
        <f t="shared" si="10"/>
        <v>Grimsbu</v>
      </c>
      <c r="E53" s="1" t="s">
        <v>787</v>
      </c>
      <c r="G53" s="1">
        <v>28</v>
      </c>
      <c r="H53" s="1">
        <v>28</v>
      </c>
      <c r="I53" s="1">
        <f t="shared" si="7"/>
        <v>863</v>
      </c>
      <c r="J53" s="50"/>
      <c r="M53" s="1" t="s">
        <v>1389</v>
      </c>
      <c r="Q53">
        <v>400</v>
      </c>
      <c r="R53" s="43" t="str">
        <f>VLOOKUP(E53,Hütten!$C$2:$L$134,6,0)</f>
        <v>http://www.gjeltenbrucamping.no</v>
      </c>
      <c r="S53" s="43">
        <f>VLOOKUP(E53,Hütten!$C$2:$L$134,7,0)</f>
        <v>0</v>
      </c>
    </row>
    <row r="54" spans="1:19">
      <c r="A54" s="43">
        <v>53</v>
      </c>
      <c r="B54" s="46">
        <v>42928</v>
      </c>
      <c r="C54" s="1">
        <f t="shared" si="9"/>
        <v>41</v>
      </c>
      <c r="D54" s="21" t="str">
        <f t="shared" si="10"/>
        <v>Alvdal</v>
      </c>
      <c r="E54" s="1" t="s">
        <v>789</v>
      </c>
      <c r="G54" s="1">
        <v>27</v>
      </c>
      <c r="H54" s="1">
        <v>27</v>
      </c>
      <c r="I54" s="1">
        <f t="shared" si="7"/>
        <v>890</v>
      </c>
      <c r="J54" s="50"/>
      <c r="M54" s="1" t="s">
        <v>1389</v>
      </c>
      <c r="P54">
        <v>1</v>
      </c>
      <c r="Q54">
        <v>400</v>
      </c>
      <c r="R54" s="43" t="str">
        <f>VLOOKUP(E54,Hütten!$C$2:$L$134,6,0)</f>
        <v>http://www.tynsetcamping.no</v>
      </c>
      <c r="S54" s="43">
        <f>VLOOKUP(E54,Hütten!$C$2:$L$134,7,0)</f>
        <v>0</v>
      </c>
    </row>
    <row r="55" spans="1:19">
      <c r="A55" s="14">
        <v>54</v>
      </c>
      <c r="B55" s="46">
        <v>42929</v>
      </c>
      <c r="C55" s="1">
        <f t="shared" si="9"/>
        <v>42</v>
      </c>
      <c r="D55" s="21" t="str">
        <f t="shared" si="10"/>
        <v>Tynset</v>
      </c>
      <c r="E55" s="1" t="s">
        <v>18</v>
      </c>
      <c r="G55" s="1">
        <v>12</v>
      </c>
      <c r="H55" s="9">
        <v>14</v>
      </c>
      <c r="I55" s="1">
        <f t="shared" si="7"/>
        <v>904</v>
      </c>
      <c r="J55" s="50"/>
      <c r="M55" s="1" t="s">
        <v>938</v>
      </c>
      <c r="N55">
        <v>1</v>
      </c>
      <c r="Q55">
        <v>255</v>
      </c>
      <c r="R55" s="43" t="str">
        <f>VLOOKUP(E55,Hütten!$C$2:$L$134,6,0)</f>
        <v>https://www.ut.no/hytte/3.2101/</v>
      </c>
      <c r="S55" s="43">
        <f>VLOOKUP(E55,Hütten!$C$2:$L$134,7,0)</f>
        <v>0</v>
      </c>
    </row>
    <row r="56" spans="1:19">
      <c r="A56" s="43">
        <v>55</v>
      </c>
      <c r="B56" s="46">
        <v>42930</v>
      </c>
      <c r="C56" s="1">
        <f t="shared" si="9"/>
        <v>43</v>
      </c>
      <c r="D56" s="21" t="str">
        <f t="shared" si="10"/>
        <v>Knausen</v>
      </c>
      <c r="E56" s="6" t="s">
        <v>29</v>
      </c>
      <c r="G56" s="1">
        <v>16</v>
      </c>
      <c r="H56" s="9">
        <v>16</v>
      </c>
      <c r="I56" s="1">
        <f t="shared" si="7"/>
        <v>920</v>
      </c>
      <c r="J56" s="50"/>
      <c r="M56" s="1" t="s">
        <v>938</v>
      </c>
      <c r="N56">
        <v>1</v>
      </c>
      <c r="Q56">
        <v>255</v>
      </c>
      <c r="R56" s="43" t="str">
        <f>VLOOKUP(E56,Hütten!$C$2:$L$134,6,0)</f>
        <v>http://www.ut.no/hytte/3.1992/</v>
      </c>
      <c r="S56" s="43">
        <f>VLOOKUP(E56,Hütten!$C$2:$L$134,7,0)</f>
        <v>0</v>
      </c>
    </row>
    <row r="57" spans="1:19">
      <c r="A57" s="14">
        <v>56</v>
      </c>
      <c r="B57" s="46">
        <v>42931</v>
      </c>
      <c r="C57" s="1">
        <f t="shared" si="9"/>
        <v>44</v>
      </c>
      <c r="D57" s="21" t="s">
        <v>29</v>
      </c>
      <c r="E57" s="15" t="s">
        <v>11</v>
      </c>
      <c r="H57" s="9">
        <v>20</v>
      </c>
      <c r="I57" s="1">
        <f t="shared" si="7"/>
        <v>940</v>
      </c>
      <c r="J57" s="50"/>
      <c r="M57" s="1" t="s">
        <v>76</v>
      </c>
      <c r="N57">
        <v>0</v>
      </c>
      <c r="Q57">
        <v>255</v>
      </c>
      <c r="R57" s="43" t="str">
        <f>VLOOKUP(E57,Hütten!$C$2:$L$134,6,0)</f>
        <v>https://www.ut.no/hytte/3.1638/</v>
      </c>
      <c r="S57" s="43" t="str">
        <f>VLOOKUP(E57,Hütten!$C$2:$L$134,7,0)</f>
        <v>http://www.hodalsturen.no</v>
      </c>
    </row>
    <row r="58" spans="1:19">
      <c r="A58" s="43">
        <v>57</v>
      </c>
      <c r="B58" s="46">
        <v>42932</v>
      </c>
      <c r="C58" s="1">
        <f t="shared" si="9"/>
        <v>45</v>
      </c>
      <c r="D58" s="21" t="s">
        <v>11</v>
      </c>
      <c r="E58" s="15" t="s">
        <v>882</v>
      </c>
      <c r="H58" s="9">
        <v>20</v>
      </c>
      <c r="I58" s="1">
        <f t="shared" si="7"/>
        <v>960</v>
      </c>
      <c r="J58" s="50"/>
      <c r="M58" s="1" t="s">
        <v>938</v>
      </c>
      <c r="N58">
        <v>0</v>
      </c>
      <c r="P58">
        <v>2</v>
      </c>
      <c r="Q58">
        <v>255</v>
      </c>
      <c r="R58" s="43" t="str">
        <f>VLOOKUP(E58,Hütten!$C$2:$L$134,6,0)</f>
        <v>https://www.ut.no/hytte/3.1991/</v>
      </c>
      <c r="S58" s="43">
        <f>VLOOKUP(E58,Hütten!$C$2:$L$134,7,0)</f>
        <v>0</v>
      </c>
    </row>
    <row r="59" spans="1:19">
      <c r="A59" s="14">
        <v>58</v>
      </c>
      <c r="B59" s="46">
        <v>42933</v>
      </c>
      <c r="C59" s="1">
        <f t="shared" si="9"/>
        <v>46</v>
      </c>
      <c r="D59" s="21" t="str">
        <f t="shared" ref="D59" si="11">E58</f>
        <v>Najordet</v>
      </c>
      <c r="E59" s="15" t="s">
        <v>31</v>
      </c>
      <c r="G59" s="1">
        <v>6</v>
      </c>
      <c r="H59" s="9">
        <v>22</v>
      </c>
      <c r="I59" s="1">
        <f t="shared" si="7"/>
        <v>982</v>
      </c>
      <c r="J59" s="50"/>
      <c r="M59" s="1" t="s">
        <v>1378</v>
      </c>
      <c r="N59" s="43" t="s">
        <v>1224</v>
      </c>
      <c r="Q59">
        <v>600</v>
      </c>
      <c r="R59" s="43" t="str">
        <f>VLOOKUP(E59,Hütten!$C$2:$L$134,6,0)</f>
        <v>http://vertshusetroros.no/de/</v>
      </c>
      <c r="S59" s="43">
        <f>VLOOKUP(E59,Hütten!$C$2:$L$134,7,0)</f>
        <v>0</v>
      </c>
    </row>
    <row r="60" spans="1:19">
      <c r="A60" s="43">
        <v>59</v>
      </c>
      <c r="B60" s="46">
        <v>42934</v>
      </c>
      <c r="D60" s="39" t="s">
        <v>776</v>
      </c>
      <c r="H60" s="1">
        <v>0</v>
      </c>
      <c r="I60" s="1">
        <f t="shared" si="7"/>
        <v>982</v>
      </c>
      <c r="J60" s="50"/>
      <c r="M60" s="1" t="s">
        <v>1378</v>
      </c>
      <c r="N60" s="43" t="s">
        <v>1224</v>
      </c>
      <c r="Q60">
        <v>600</v>
      </c>
    </row>
    <row r="61" spans="1:19">
      <c r="A61" s="14">
        <v>60</v>
      </c>
      <c r="B61" s="46">
        <v>42935</v>
      </c>
      <c r="D61" s="39" t="s">
        <v>777</v>
      </c>
      <c r="H61" s="1">
        <v>0</v>
      </c>
      <c r="I61" s="1">
        <f t="shared" si="7"/>
        <v>982</v>
      </c>
      <c r="J61" s="50"/>
      <c r="M61" s="1" t="s">
        <v>1378</v>
      </c>
      <c r="N61" s="43" t="s">
        <v>1224</v>
      </c>
      <c r="Q61">
        <v>600</v>
      </c>
    </row>
    <row r="62" spans="1:19">
      <c r="A62" s="43">
        <v>61</v>
      </c>
      <c r="B62" s="46">
        <v>42936</v>
      </c>
      <c r="C62" s="1">
        <v>47</v>
      </c>
      <c r="D62" s="15" t="s">
        <v>883</v>
      </c>
      <c r="E62" s="1" t="s">
        <v>1407</v>
      </c>
      <c r="G62" s="1">
        <v>28</v>
      </c>
      <c r="H62" s="9">
        <v>28</v>
      </c>
      <c r="I62" s="1">
        <f t="shared" si="7"/>
        <v>1010</v>
      </c>
      <c r="J62" s="50"/>
      <c r="M62" s="1" t="s">
        <v>1378</v>
      </c>
      <c r="N62" s="43" t="s">
        <v>1224</v>
      </c>
      <c r="Q62">
        <v>600</v>
      </c>
      <c r="R62" s="43">
        <f>VLOOKUP(E62,Hütten!$C$2:$L$134,6,0)</f>
        <v>0</v>
      </c>
    </row>
    <row r="63" spans="1:19">
      <c r="A63" s="14">
        <v>62</v>
      </c>
      <c r="B63" s="46">
        <v>42937</v>
      </c>
      <c r="C63" s="1">
        <f>C62+1</f>
        <v>48</v>
      </c>
      <c r="D63" s="15" t="str">
        <f t="shared" ref="D63" si="12">E62</f>
        <v>Unsholtan</v>
      </c>
      <c r="E63" s="1" t="s">
        <v>884</v>
      </c>
      <c r="G63" s="1">
        <v>11</v>
      </c>
      <c r="H63" s="9">
        <v>11</v>
      </c>
      <c r="I63" s="1">
        <f t="shared" si="7"/>
        <v>1021</v>
      </c>
      <c r="J63" s="50"/>
      <c r="M63" s="1" t="s">
        <v>938</v>
      </c>
      <c r="N63">
        <v>0</v>
      </c>
      <c r="Q63">
        <v>500</v>
      </c>
      <c r="R63" s="43" t="str">
        <f>VLOOKUP(E63,Hütten!$C$2:$L$134,6,0)</f>
        <v>https://www.ut.no/hytte/3.1605/</v>
      </c>
      <c r="S63" s="43" t="str">
        <f>VLOOKUP(E63,Hütten!$C$2:$L$134,7,0)</f>
        <v>http://nordpaa.as</v>
      </c>
    </row>
    <row r="64" spans="1:19">
      <c r="A64" s="43">
        <v>63</v>
      </c>
      <c r="B64" s="46">
        <v>42938</v>
      </c>
      <c r="C64" s="1">
        <f>C63+1</f>
        <v>49</v>
      </c>
      <c r="D64" s="15" t="str">
        <f>E63</f>
        <v>Nordpa</v>
      </c>
      <c r="E64" s="1" t="s">
        <v>1311</v>
      </c>
      <c r="G64" s="1">
        <v>4</v>
      </c>
      <c r="H64" s="9">
        <v>21</v>
      </c>
      <c r="I64" s="1">
        <f t="shared" si="7"/>
        <v>1042</v>
      </c>
      <c r="J64" s="50"/>
      <c r="M64" s="1" t="s">
        <v>938</v>
      </c>
      <c r="N64">
        <v>0</v>
      </c>
      <c r="Q64">
        <v>255</v>
      </c>
      <c r="R64" s="43" t="str">
        <f>VLOOKUP(E64,Hütten!$C$2:$L$134,6,0)</f>
        <v>https://www.ut.no/hytte/3.1729/</v>
      </c>
      <c r="S64" s="43">
        <f>VLOOKUP(E64,Hütten!$C$2:$L$134,7,0)</f>
        <v>0</v>
      </c>
    </row>
    <row r="65" spans="1:19">
      <c r="A65" s="14">
        <v>64</v>
      </c>
      <c r="B65" s="46">
        <v>42939</v>
      </c>
      <c r="C65" s="1">
        <f>C64+1</f>
        <v>50</v>
      </c>
      <c r="D65" s="15" t="s">
        <v>1311</v>
      </c>
      <c r="E65" s="1" t="s">
        <v>1312</v>
      </c>
      <c r="H65" s="9">
        <v>21</v>
      </c>
      <c r="I65" s="1">
        <f t="shared" si="7"/>
        <v>1063</v>
      </c>
      <c r="M65" s="1" t="s">
        <v>77</v>
      </c>
      <c r="N65" s="43" t="s">
        <v>1224</v>
      </c>
      <c r="P65">
        <v>2</v>
      </c>
      <c r="Q65">
        <v>450</v>
      </c>
      <c r="R65" s="43" t="str">
        <f>VLOOKUP(E65,Hütten!$C$2:$L$134,6,0)</f>
        <v>https://www.ut.no/hytte/3.1943/</v>
      </c>
      <c r="S65" s="43">
        <f>VLOOKUP(E65,Hütten!$C$2:$L$134,7,0)</f>
        <v>0</v>
      </c>
    </row>
    <row r="66" spans="1:19" s="1" customFormat="1">
      <c r="A66" s="43">
        <v>65</v>
      </c>
      <c r="B66" s="46">
        <v>42940</v>
      </c>
      <c r="D66" s="39" t="s">
        <v>778</v>
      </c>
      <c r="H66" s="1">
        <v>0</v>
      </c>
      <c r="I66" s="1">
        <f t="shared" si="7"/>
        <v>1063</v>
      </c>
      <c r="J66" s="50"/>
      <c r="M66" s="1" t="s">
        <v>77</v>
      </c>
      <c r="N66" s="45" t="s">
        <v>1224</v>
      </c>
      <c r="Q66" s="1">
        <v>450</v>
      </c>
      <c r="R66" s="14"/>
      <c r="S66"/>
    </row>
    <row r="67" spans="1:19" s="1" customFormat="1">
      <c r="A67" s="14">
        <v>66</v>
      </c>
      <c r="B67" s="46">
        <v>42941</v>
      </c>
      <c r="C67" s="1">
        <v>51</v>
      </c>
      <c r="D67" s="9" t="str">
        <f>E65</f>
        <v>Schultzhytta</v>
      </c>
      <c r="E67" s="9" t="s">
        <v>1443</v>
      </c>
      <c r="G67" s="1">
        <v>5</v>
      </c>
      <c r="H67" s="9">
        <v>29</v>
      </c>
      <c r="I67" s="1">
        <f t="shared" si="7"/>
        <v>1092</v>
      </c>
      <c r="J67" s="49">
        <v>7.5</v>
      </c>
      <c r="K67" s="48">
        <v>0.34375</v>
      </c>
      <c r="L67" s="48">
        <v>0.70833333333333337</v>
      </c>
      <c r="M67" s="1" t="s">
        <v>81</v>
      </c>
      <c r="P67" s="1">
        <v>1</v>
      </c>
      <c r="Q67" s="1">
        <v>600</v>
      </c>
      <c r="R67" s="43" t="str">
        <f>VLOOKUP(E67,Hütten!$C$2:$L$134,6,0)</f>
        <v>http://www.fonnfjell.no</v>
      </c>
      <c r="S67" s="43">
        <f>VLOOKUP(E67,Hütten!$C$2:$L$134,7,0)</f>
        <v>0</v>
      </c>
    </row>
    <row r="68" spans="1:19" s="1" customFormat="1">
      <c r="A68" s="43">
        <v>67</v>
      </c>
      <c r="B68" s="46">
        <v>42942</v>
      </c>
      <c r="C68" s="1">
        <f t="shared" ref="C68:C73" si="13">C67+1</f>
        <v>52</v>
      </c>
      <c r="D68" s="1" t="str">
        <f t="shared" ref="D68:D76" si="14">E67</f>
        <v>Meraker Hybeltunet</v>
      </c>
      <c r="E68" s="9" t="s">
        <v>806</v>
      </c>
      <c r="F68" s="1">
        <v>5</v>
      </c>
      <c r="G68" s="1">
        <v>15</v>
      </c>
      <c r="H68" s="9">
        <v>15</v>
      </c>
      <c r="I68" s="1">
        <f t="shared" si="7"/>
        <v>1107</v>
      </c>
      <c r="J68" s="50"/>
      <c r="M68" s="1" t="s">
        <v>938</v>
      </c>
      <c r="N68" s="1">
        <v>0</v>
      </c>
      <c r="Q68" s="1">
        <v>255</v>
      </c>
      <c r="R68" s="43" t="str">
        <f>VLOOKUP(E68,Hütten!$C$2:$L$134,6,0)</f>
        <v>http://www.ut.no/hytte/3.1742/</v>
      </c>
      <c r="S68" s="43">
        <f>VLOOKUP(E68,Hütten!$C$2:$L$134,7,0)</f>
        <v>0</v>
      </c>
    </row>
    <row r="69" spans="1:19" s="1" customFormat="1">
      <c r="A69" s="14">
        <v>68</v>
      </c>
      <c r="B69" s="46">
        <v>42943</v>
      </c>
      <c r="C69" s="1">
        <f t="shared" si="13"/>
        <v>53</v>
      </c>
      <c r="D69" s="1" t="str">
        <f t="shared" si="14"/>
        <v>Ferslia</v>
      </c>
      <c r="E69" s="9" t="s">
        <v>966</v>
      </c>
      <c r="G69" s="1">
        <v>5</v>
      </c>
      <c r="H69" s="9">
        <v>29</v>
      </c>
      <c r="I69" s="1">
        <f t="shared" si="7"/>
        <v>1136</v>
      </c>
      <c r="J69" s="55">
        <v>7.5</v>
      </c>
      <c r="K69" s="48">
        <v>0.3125</v>
      </c>
      <c r="L69" s="48">
        <v>0.72916666666666663</v>
      </c>
      <c r="M69" s="1" t="s">
        <v>938</v>
      </c>
      <c r="N69" s="1">
        <v>0</v>
      </c>
      <c r="Q69" s="1">
        <v>255</v>
      </c>
      <c r="R69" s="43" t="str">
        <f>VLOOKUP(E69,Hütten!$C$2:$L$134,6,0)</f>
        <v>http://www.ut.no/hytte/3.1616/</v>
      </c>
      <c r="S69" s="43">
        <f>VLOOKUP(E69,Hütten!$C$2:$L$134,7,0)</f>
        <v>0</v>
      </c>
    </row>
    <row r="70" spans="1:19" s="1" customFormat="1">
      <c r="A70" s="43">
        <v>69</v>
      </c>
      <c r="B70" s="46">
        <v>42944</v>
      </c>
      <c r="C70" s="1">
        <f t="shared" si="13"/>
        <v>54</v>
      </c>
      <c r="D70" s="1" t="str">
        <f t="shared" ref="D70" si="15">E69</f>
        <v>Bellingstua</v>
      </c>
      <c r="E70" s="9" t="s">
        <v>967</v>
      </c>
      <c r="G70" s="1">
        <v>10</v>
      </c>
      <c r="H70" s="9">
        <v>26</v>
      </c>
      <c r="I70" s="1">
        <f t="shared" si="7"/>
        <v>1162</v>
      </c>
      <c r="J70" s="50"/>
      <c r="M70" s="1" t="s">
        <v>938</v>
      </c>
      <c r="N70" s="1">
        <v>0</v>
      </c>
      <c r="Q70" s="1">
        <v>255</v>
      </c>
      <c r="R70" s="43" t="str">
        <f>VLOOKUP(E70,Hütten!$C$2:$L$134,6,0)</f>
        <v>https://www.ut.no/hytte/3.1307/</v>
      </c>
      <c r="S70" s="43">
        <f>VLOOKUP(E70,Hütten!$C$2:$L$134,7,0)</f>
        <v>0</v>
      </c>
    </row>
    <row r="71" spans="1:19" s="1" customFormat="1">
      <c r="A71" s="14">
        <v>70</v>
      </c>
      <c r="B71" s="46">
        <v>42945</v>
      </c>
      <c r="D71" s="39" t="s">
        <v>1325</v>
      </c>
      <c r="H71" s="1">
        <v>0</v>
      </c>
      <c r="I71" s="1">
        <f t="shared" si="7"/>
        <v>1162</v>
      </c>
      <c r="J71" s="50"/>
      <c r="M71" s="1" t="s">
        <v>938</v>
      </c>
      <c r="N71" s="1">
        <v>0</v>
      </c>
      <c r="Q71" s="1">
        <v>255</v>
      </c>
      <c r="R71" s="14"/>
      <c r="S71"/>
    </row>
    <row r="72" spans="1:19" s="1" customFormat="1">
      <c r="A72" s="43">
        <v>71</v>
      </c>
      <c r="B72" s="46">
        <v>42946</v>
      </c>
      <c r="C72" s="1">
        <v>55</v>
      </c>
      <c r="D72" s="1" t="s">
        <v>967</v>
      </c>
      <c r="E72" s="9" t="s">
        <v>968</v>
      </c>
      <c r="H72" s="9">
        <v>17</v>
      </c>
      <c r="I72" s="1">
        <f t="shared" si="7"/>
        <v>1179</v>
      </c>
      <c r="J72" s="50"/>
      <c r="M72" s="1" t="s">
        <v>938</v>
      </c>
      <c r="N72" s="1">
        <v>1</v>
      </c>
      <c r="Q72" s="1">
        <v>255</v>
      </c>
      <c r="R72" s="43" t="str">
        <f>VLOOKUP(E72,Hütten!$C$2:$L$134,6,0)</f>
        <v>https://www.ut.no/hytte/3.1319/</v>
      </c>
      <c r="S72" s="43">
        <f>VLOOKUP(E72,Hütten!$C$2:$L$134,7,0)</f>
        <v>0</v>
      </c>
    </row>
    <row r="73" spans="1:19" s="1" customFormat="1">
      <c r="A73" s="14">
        <v>72</v>
      </c>
      <c r="B73" s="46">
        <v>42947</v>
      </c>
      <c r="C73" s="1">
        <f t="shared" si="13"/>
        <v>56</v>
      </c>
      <c r="D73" s="1" t="str">
        <f t="shared" si="14"/>
        <v>Skjækerdalshytta</v>
      </c>
      <c r="E73" s="9" t="s">
        <v>92</v>
      </c>
      <c r="H73" s="9">
        <v>14</v>
      </c>
      <c r="I73" s="1">
        <f t="shared" si="7"/>
        <v>1193</v>
      </c>
      <c r="J73" s="50"/>
      <c r="M73" s="1" t="s">
        <v>938</v>
      </c>
      <c r="N73" s="1">
        <v>8</v>
      </c>
      <c r="Q73" s="1">
        <v>255</v>
      </c>
      <c r="R73" s="43" t="str">
        <f>VLOOKUP(E73,Hütten!$C$2:$L$134,6,0)</f>
        <v>https://www.ut.no/hytte/3.1367/</v>
      </c>
      <c r="S73" s="43">
        <f>VLOOKUP(E73,Hütten!$C$2:$L$134,7,0)</f>
        <v>0</v>
      </c>
    </row>
    <row r="74" spans="1:19" s="1" customFormat="1">
      <c r="A74" s="43">
        <v>73</v>
      </c>
      <c r="B74" s="46">
        <v>42948</v>
      </c>
      <c r="D74" s="39" t="s">
        <v>1326</v>
      </c>
      <c r="H74" s="1">
        <v>0</v>
      </c>
      <c r="I74" s="1">
        <f t="shared" si="7"/>
        <v>1193</v>
      </c>
      <c r="J74" s="50"/>
      <c r="M74" s="1" t="s">
        <v>938</v>
      </c>
      <c r="N74" s="1">
        <v>8</v>
      </c>
      <c r="O74" s="1" t="s">
        <v>1132</v>
      </c>
      <c r="Q74" s="1">
        <v>255</v>
      </c>
      <c r="R74" s="14"/>
      <c r="S74"/>
    </row>
    <row r="75" spans="1:19" s="1" customFormat="1">
      <c r="A75" s="14">
        <v>74</v>
      </c>
      <c r="B75" s="46">
        <v>42949</v>
      </c>
      <c r="C75" s="1">
        <v>57</v>
      </c>
      <c r="D75" s="1" t="str">
        <f>E73</f>
        <v>Setertjønnhytta</v>
      </c>
      <c r="E75" s="44" t="s">
        <v>970</v>
      </c>
      <c r="H75" s="9">
        <v>27</v>
      </c>
      <c r="I75" s="1">
        <f t="shared" si="7"/>
        <v>1220</v>
      </c>
      <c r="J75" s="50"/>
      <c r="M75" s="1" t="s">
        <v>81</v>
      </c>
      <c r="O75" s="1" t="s">
        <v>1132</v>
      </c>
      <c r="P75" s="1">
        <v>2</v>
      </c>
      <c r="Q75" s="1">
        <v>300</v>
      </c>
      <c r="R75" s="43" t="str">
        <f>VLOOKUP(E75,Hütten!$C$2:$L$134,6,0)</f>
        <v>https://www.ut.no/hytte/3.1515/</v>
      </c>
      <c r="S75" s="43" t="str">
        <f>VLOOKUP(E75,Hütten!$C$2:$L$134,7,0)</f>
        <v>http://www.gaundalen-fjellgaard.no</v>
      </c>
    </row>
    <row r="76" spans="1:19" s="1" customFormat="1">
      <c r="A76" s="43">
        <v>75</v>
      </c>
      <c r="B76" s="46">
        <v>42950</v>
      </c>
      <c r="C76" s="1">
        <f t="shared" ref="C76:C86" si="16">C75+1</f>
        <v>58</v>
      </c>
      <c r="D76" s="1" t="str">
        <f t="shared" si="14"/>
        <v>Gaundalen</v>
      </c>
      <c r="E76" s="44" t="s">
        <v>12</v>
      </c>
      <c r="H76" s="9">
        <v>14</v>
      </c>
      <c r="I76" s="1">
        <f t="shared" si="7"/>
        <v>1234</v>
      </c>
      <c r="J76" s="50"/>
      <c r="M76" s="1" t="s">
        <v>938</v>
      </c>
      <c r="N76" s="1">
        <v>0</v>
      </c>
      <c r="O76" s="1" t="s">
        <v>1132</v>
      </c>
      <c r="Q76" s="1">
        <v>255</v>
      </c>
      <c r="R76" s="43" t="str">
        <f>VLOOKUP(E76,Hütten!$C$2:$L$134,6,0)</f>
        <v>http://www.ut.no/hytte/3.1492/</v>
      </c>
      <c r="S76" s="43">
        <f>VLOOKUP(E76,Hütten!$C$2:$L$134,7,0)</f>
        <v>0</v>
      </c>
    </row>
    <row r="77" spans="1:19" s="1" customFormat="1">
      <c r="A77" s="14">
        <v>76</v>
      </c>
      <c r="B77" s="46">
        <v>42951</v>
      </c>
      <c r="C77" s="1">
        <f t="shared" si="16"/>
        <v>59</v>
      </c>
      <c r="D77" s="1" t="s">
        <v>12</v>
      </c>
      <c r="E77" s="44" t="s">
        <v>1408</v>
      </c>
      <c r="H77" s="9">
        <v>23</v>
      </c>
      <c r="I77" s="1">
        <f t="shared" si="7"/>
        <v>1257</v>
      </c>
      <c r="J77" s="50"/>
      <c r="M77" s="1" t="s">
        <v>782</v>
      </c>
      <c r="O77" s="1" t="s">
        <v>1132</v>
      </c>
      <c r="Q77" s="1">
        <v>0</v>
      </c>
      <c r="R77" s="43">
        <f>VLOOKUP(E77,Hütten!$C$2:$L$134,6,0)</f>
        <v>0</v>
      </c>
      <c r="S77"/>
    </row>
    <row r="78" spans="1:19" s="1" customFormat="1">
      <c r="A78" s="43">
        <v>77</v>
      </c>
      <c r="B78" s="46">
        <v>42952</v>
      </c>
      <c r="C78" s="1">
        <f t="shared" si="16"/>
        <v>60</v>
      </c>
      <c r="D78" s="1" t="str">
        <f t="shared" ref="D78:D81" si="17">E77</f>
        <v>Holmtjonna, Blafjell</v>
      </c>
      <c r="E78" s="44" t="s">
        <v>1413</v>
      </c>
      <c r="H78" s="9">
        <v>25</v>
      </c>
      <c r="I78" s="1">
        <f t="shared" si="7"/>
        <v>1282</v>
      </c>
      <c r="J78" s="50"/>
      <c r="M78" s="1" t="s">
        <v>782</v>
      </c>
      <c r="O78" s="1" t="s">
        <v>1132</v>
      </c>
      <c r="Q78" s="1">
        <v>0</v>
      </c>
      <c r="R78" s="43">
        <f>VLOOKUP(E78,Hütten!$C$2:$L$134,6,0)</f>
        <v>0</v>
      </c>
      <c r="S78"/>
    </row>
    <row r="79" spans="1:19" s="1" customFormat="1">
      <c r="A79" s="14">
        <v>78</v>
      </c>
      <c r="B79" s="46">
        <v>42953</v>
      </c>
      <c r="C79" s="1">
        <f t="shared" si="16"/>
        <v>61</v>
      </c>
      <c r="D79" s="1" t="str">
        <f t="shared" si="17"/>
        <v>Jersastjönna</v>
      </c>
      <c r="E79" s="44" t="s">
        <v>1411</v>
      </c>
      <c r="G79" s="1">
        <v>20</v>
      </c>
      <c r="H79" s="9">
        <v>28</v>
      </c>
      <c r="I79" s="1">
        <f t="shared" si="7"/>
        <v>1310</v>
      </c>
      <c r="J79" s="50"/>
      <c r="M79" s="1" t="s">
        <v>782</v>
      </c>
      <c r="O79" s="1" t="s">
        <v>1132</v>
      </c>
      <c r="Q79" s="1">
        <v>0</v>
      </c>
      <c r="R79" s="43">
        <f>VLOOKUP(E79,Hütten!$C$2:$L$134,6,0)</f>
        <v>0</v>
      </c>
      <c r="S79"/>
    </row>
    <row r="80" spans="1:19" s="1" customFormat="1">
      <c r="A80" s="43">
        <v>79</v>
      </c>
      <c r="B80" s="46">
        <v>42954</v>
      </c>
      <c r="C80" s="1">
        <f t="shared" si="16"/>
        <v>62</v>
      </c>
      <c r="D80" s="1" t="str">
        <f t="shared" si="17"/>
        <v>Fagvollsetran</v>
      </c>
      <c r="E80" s="44" t="s">
        <v>1366</v>
      </c>
      <c r="F80" s="1">
        <v>14</v>
      </c>
      <c r="G80" s="1">
        <v>10</v>
      </c>
      <c r="H80" s="9">
        <v>10</v>
      </c>
      <c r="I80" s="1">
        <f t="shared" si="7"/>
        <v>1320</v>
      </c>
      <c r="J80" s="50"/>
      <c r="M80" s="1" t="s">
        <v>81</v>
      </c>
      <c r="O80" s="1" t="s">
        <v>1132</v>
      </c>
      <c r="P80" s="1">
        <v>1</v>
      </c>
      <c r="Q80" s="1">
        <v>250</v>
      </c>
      <c r="R80" s="43">
        <f>VLOOKUP(E80,Hütten!$C$2:$L$134,6,0)</f>
        <v>0</v>
      </c>
      <c r="S80"/>
    </row>
    <row r="81" spans="1:19" s="1" customFormat="1">
      <c r="A81" s="14">
        <v>80</v>
      </c>
      <c r="B81" s="46">
        <v>42955</v>
      </c>
      <c r="C81" s="1">
        <f t="shared" si="16"/>
        <v>63</v>
      </c>
      <c r="D81" s="1" t="str">
        <f t="shared" si="17"/>
        <v>Nordli</v>
      </c>
      <c r="E81" s="7" t="s">
        <v>821</v>
      </c>
      <c r="F81" s="1">
        <v>13</v>
      </c>
      <c r="G81" s="1">
        <v>12</v>
      </c>
      <c r="H81" s="9">
        <v>12</v>
      </c>
      <c r="I81" s="1">
        <f t="shared" si="7"/>
        <v>1332</v>
      </c>
      <c r="J81" s="50"/>
      <c r="M81" s="1" t="s">
        <v>782</v>
      </c>
      <c r="O81" s="1" t="s">
        <v>1132</v>
      </c>
      <c r="Q81" s="1">
        <v>0</v>
      </c>
      <c r="R81" s="43">
        <f>VLOOKUP(E81,Hütten!$C$2:$L$134,6,0)</f>
        <v>0</v>
      </c>
      <c r="S81"/>
    </row>
    <row r="82" spans="1:19" s="1" customFormat="1">
      <c r="A82" s="43">
        <v>81</v>
      </c>
      <c r="B82" s="46">
        <v>42956</v>
      </c>
      <c r="C82" s="1">
        <f t="shared" si="16"/>
        <v>64</v>
      </c>
      <c r="D82" s="1" t="str">
        <f t="shared" ref="D82:D86" si="18">E81</f>
        <v>Austvika</v>
      </c>
      <c r="E82" s="7" t="s">
        <v>823</v>
      </c>
      <c r="F82" s="1">
        <v>5</v>
      </c>
      <c r="G82" s="1">
        <v>15</v>
      </c>
      <c r="H82" s="9">
        <v>15</v>
      </c>
      <c r="I82" s="1">
        <f t="shared" si="7"/>
        <v>1347</v>
      </c>
      <c r="J82" s="50"/>
      <c r="M82" s="1" t="s">
        <v>1377</v>
      </c>
      <c r="N82" s="43" t="s">
        <v>1224</v>
      </c>
      <c r="O82" s="1" t="s">
        <v>1132</v>
      </c>
      <c r="Q82" s="1">
        <v>700</v>
      </c>
      <c r="R82" s="43" t="str">
        <f>VLOOKUP(E82,Hütten!$C$2:$L$134,6,0)</f>
        <v>http://visitborgefjell.com/turist/gjestegård/limingengjestegård#.V91qETsq-IQ</v>
      </c>
      <c r="S82" s="43" t="str">
        <f>VLOOKUP(E82,Hütten!$C$2:$L$134,7,0)</f>
        <v>https://www.royrvik.kommune.no/#</v>
      </c>
    </row>
    <row r="83" spans="1:19" s="1" customFormat="1">
      <c r="A83" s="14">
        <v>82</v>
      </c>
      <c r="B83" s="46">
        <v>42957</v>
      </c>
      <c r="C83" s="1">
        <f t="shared" si="16"/>
        <v>65</v>
      </c>
      <c r="D83" s="1" t="str">
        <f t="shared" si="18"/>
        <v>Rojrvik</v>
      </c>
      <c r="E83" s="7" t="s">
        <v>1414</v>
      </c>
      <c r="G83" s="1">
        <v>15</v>
      </c>
      <c r="H83" s="9">
        <v>23</v>
      </c>
      <c r="I83" s="1">
        <f t="shared" si="7"/>
        <v>1370</v>
      </c>
      <c r="J83" s="50"/>
      <c r="M83" s="1" t="s">
        <v>782</v>
      </c>
      <c r="O83" s="1" t="s">
        <v>1132</v>
      </c>
      <c r="P83" s="1">
        <v>1</v>
      </c>
      <c r="Q83" s="1">
        <v>0</v>
      </c>
      <c r="R83" s="43">
        <f>VLOOKUP(E83,Hütten!$C$2:$L$134,6,0)</f>
        <v>0</v>
      </c>
      <c r="S83"/>
    </row>
    <row r="84" spans="1:19">
      <c r="A84" s="43">
        <v>83</v>
      </c>
      <c r="B84" s="46">
        <v>42958</v>
      </c>
      <c r="C84" s="1">
        <f t="shared" si="16"/>
        <v>66</v>
      </c>
      <c r="D84" s="1" t="str">
        <f t="shared" si="18"/>
        <v>Virmadalen</v>
      </c>
      <c r="E84" s="9" t="s">
        <v>189</v>
      </c>
      <c r="H84" s="1">
        <v>16</v>
      </c>
      <c r="I84" s="1">
        <f t="shared" si="7"/>
        <v>1386</v>
      </c>
      <c r="J84" s="50"/>
      <c r="M84" s="1" t="s">
        <v>782</v>
      </c>
      <c r="O84" s="1" t="s">
        <v>1132</v>
      </c>
      <c r="P84">
        <v>1</v>
      </c>
      <c r="Q84" s="1">
        <v>0</v>
      </c>
      <c r="R84" s="43">
        <f>VLOOKUP(E84,Hütten!$C$2:$L$134,6,0)</f>
        <v>0</v>
      </c>
    </row>
    <row r="85" spans="1:19">
      <c r="A85" s="14">
        <v>84</v>
      </c>
      <c r="B85" s="46">
        <v>42959</v>
      </c>
      <c r="C85" s="1">
        <f t="shared" si="16"/>
        <v>67</v>
      </c>
      <c r="D85" s="1" t="str">
        <f t="shared" si="18"/>
        <v>Kjukkelvat</v>
      </c>
      <c r="E85" s="9" t="s">
        <v>565</v>
      </c>
      <c r="H85" s="1">
        <v>23</v>
      </c>
      <c r="I85" s="1">
        <f t="shared" si="7"/>
        <v>1409</v>
      </c>
      <c r="J85" s="50"/>
      <c r="M85" s="1" t="s">
        <v>782</v>
      </c>
      <c r="O85" s="1" t="s">
        <v>1132</v>
      </c>
      <c r="P85">
        <v>2</v>
      </c>
      <c r="Q85" s="1">
        <v>0</v>
      </c>
      <c r="R85" s="43">
        <f>VLOOKUP(E85,Hütten!$C$2:$L$134,6,0)</f>
        <v>0</v>
      </c>
    </row>
    <row r="86" spans="1:19">
      <c r="A86" s="43">
        <v>85</v>
      </c>
      <c r="B86" s="46">
        <v>42960</v>
      </c>
      <c r="C86" s="1">
        <f t="shared" si="16"/>
        <v>68</v>
      </c>
      <c r="D86" s="1" t="str">
        <f t="shared" si="18"/>
        <v>Tiplingen</v>
      </c>
      <c r="E86" s="7" t="s">
        <v>1367</v>
      </c>
      <c r="F86" s="1">
        <v>3</v>
      </c>
      <c r="G86" s="1">
        <v>3</v>
      </c>
      <c r="H86" s="7">
        <v>16</v>
      </c>
      <c r="I86" s="1">
        <f t="shared" si="7"/>
        <v>1425</v>
      </c>
      <c r="J86" s="50"/>
      <c r="M86" s="1" t="s">
        <v>81</v>
      </c>
      <c r="O86" s="1" t="s">
        <v>1132</v>
      </c>
      <c r="Q86" s="1">
        <v>300</v>
      </c>
      <c r="R86" s="43" t="str">
        <f>VLOOKUP(E86,Hütten!$C$2:$L$134,6,0)</f>
        <v>http://borgefjell-hytteutleie.no</v>
      </c>
      <c r="S86" s="43">
        <f>VLOOKUP(E86,Hütten!$C$2:$L$134,7,0)</f>
        <v>0</v>
      </c>
    </row>
    <row r="87" spans="1:19">
      <c r="A87" s="14">
        <v>86</v>
      </c>
      <c r="B87" s="46">
        <v>42961</v>
      </c>
      <c r="D87" s="39" t="s">
        <v>1327</v>
      </c>
      <c r="H87" s="1">
        <v>0</v>
      </c>
      <c r="I87" s="1">
        <f t="shared" si="7"/>
        <v>1425</v>
      </c>
      <c r="J87" s="50"/>
      <c r="M87" s="1" t="s">
        <v>81</v>
      </c>
      <c r="O87" s="1" t="s">
        <v>1132</v>
      </c>
      <c r="Q87" s="1">
        <v>300</v>
      </c>
    </row>
    <row r="88" spans="1:19">
      <c r="A88" s="43">
        <v>87</v>
      </c>
      <c r="B88" s="46">
        <v>42962</v>
      </c>
      <c r="C88" s="1">
        <v>69</v>
      </c>
      <c r="D88" s="15" t="s">
        <v>1367</v>
      </c>
      <c r="E88" s="15" t="s">
        <v>9</v>
      </c>
      <c r="G88" s="1">
        <v>2</v>
      </c>
      <c r="H88" s="1">
        <v>26</v>
      </c>
      <c r="I88" s="1">
        <f t="shared" si="7"/>
        <v>1451</v>
      </c>
      <c r="J88" s="49">
        <v>8</v>
      </c>
      <c r="K88" s="48">
        <v>0.39583333333333331</v>
      </c>
      <c r="L88" s="48">
        <v>0.8125</v>
      </c>
      <c r="M88" s="1" t="s">
        <v>1389</v>
      </c>
      <c r="O88" s="1" t="s">
        <v>1132</v>
      </c>
      <c r="Q88" s="1">
        <v>150</v>
      </c>
      <c r="R88" s="43" t="str">
        <f>VLOOKUP(E88,Hütten!$C$2:$L$134,6,0)</f>
        <v>https://www.ut.no/hytte/3.1667/</v>
      </c>
      <c r="S88" s="43" t="str">
        <f>VLOOKUP(E88,Hütten!$C$2:$L$134,7,0)</f>
        <v>http://www.turkarthelgeland.no/grannes-camping.5145213-234274.html</v>
      </c>
    </row>
    <row r="89" spans="1:19">
      <c r="A89" s="14">
        <v>88</v>
      </c>
      <c r="B89" s="46">
        <v>42963</v>
      </c>
      <c r="C89" s="1">
        <f t="shared" ref="C89:C95" si="19">C88+1</f>
        <v>70</v>
      </c>
      <c r="D89" s="1" t="s">
        <v>9</v>
      </c>
      <c r="E89" s="9" t="s">
        <v>888</v>
      </c>
      <c r="G89" s="1">
        <v>5</v>
      </c>
      <c r="H89" s="1">
        <v>16</v>
      </c>
      <c r="I89" s="1">
        <f t="shared" si="7"/>
        <v>1467</v>
      </c>
      <c r="J89" s="50"/>
      <c r="M89" s="1" t="s">
        <v>81</v>
      </c>
      <c r="O89" s="1" t="s">
        <v>1132</v>
      </c>
      <c r="P89">
        <v>2</v>
      </c>
      <c r="Q89" s="1">
        <v>200</v>
      </c>
      <c r="R89" s="43" t="str">
        <f>VLOOKUP(E89,Hütten!$C$2:$L$134,6,0)</f>
        <v>https://www.ut.no/hytte/3.1666/</v>
      </c>
      <c r="S89" s="43" t="str">
        <f>VLOOKUP(E89,Hütten!$C$2:$L$134,7,0)</f>
        <v>http://www.turkarthelgeland.no/tverrelvnes.5152066-234276.html</v>
      </c>
    </row>
    <row r="90" spans="1:19">
      <c r="A90" s="43">
        <v>89</v>
      </c>
      <c r="B90" s="46">
        <v>42964</v>
      </c>
      <c r="C90" s="1">
        <f t="shared" si="19"/>
        <v>71</v>
      </c>
      <c r="D90" s="1" t="s">
        <v>888</v>
      </c>
      <c r="E90" s="1" t="s">
        <v>1006</v>
      </c>
      <c r="G90" s="1">
        <v>6</v>
      </c>
      <c r="H90" s="1">
        <v>21</v>
      </c>
      <c r="I90" s="1">
        <f t="shared" si="7"/>
        <v>1488</v>
      </c>
      <c r="J90" s="50"/>
      <c r="M90" s="1" t="s">
        <v>1379</v>
      </c>
      <c r="O90" s="1" t="s">
        <v>1132</v>
      </c>
      <c r="P90">
        <v>1</v>
      </c>
      <c r="Q90" s="1">
        <v>0</v>
      </c>
      <c r="R90" s="43" t="str">
        <f>VLOOKUP(E90,Hütten!$C$2:$L$134,6,0)</f>
        <v>https://www.ut.no/hytte/3.1910/</v>
      </c>
      <c r="S90" s="43" t="str">
        <f>VLOOKUP(E90,Hütten!$C$2:$L$134,7,0)</f>
        <v>http://www.turkarthelgeland.no/krutvasshytta.5160148-234359.html</v>
      </c>
    </row>
    <row r="91" spans="1:19">
      <c r="A91" s="14">
        <v>90</v>
      </c>
      <c r="B91" s="46">
        <v>42965</v>
      </c>
      <c r="C91" s="1">
        <f t="shared" si="19"/>
        <v>72</v>
      </c>
      <c r="D91" s="1" t="s">
        <v>1006</v>
      </c>
      <c r="E91" s="1" t="s">
        <v>831</v>
      </c>
      <c r="G91" s="1">
        <v>5</v>
      </c>
      <c r="H91" s="1">
        <v>19</v>
      </c>
      <c r="I91" s="1">
        <f t="shared" si="7"/>
        <v>1507</v>
      </c>
      <c r="J91" s="50"/>
      <c r="M91" s="1" t="s">
        <v>81</v>
      </c>
      <c r="O91" s="1" t="s">
        <v>1132</v>
      </c>
      <c r="Q91" s="1">
        <v>150</v>
      </c>
      <c r="R91" s="43" t="str">
        <f>VLOOKUP(E91,Hütten!$C$2:$L$134,6,0)</f>
        <v xml:space="preserve"> http://www.turkarthelgeland.no/valen.5787476-234276.html</v>
      </c>
      <c r="S91" s="43">
        <f>VLOOKUP(E91,Hütten!$C$2:$L$134,7,0)</f>
        <v>0</v>
      </c>
    </row>
    <row r="92" spans="1:19">
      <c r="A92" s="43">
        <v>91</v>
      </c>
      <c r="B92" s="46">
        <v>42966</v>
      </c>
      <c r="C92" s="1">
        <f t="shared" si="19"/>
        <v>73</v>
      </c>
      <c r="D92" s="1" t="str">
        <f t="shared" ref="D92" si="20">E91</f>
        <v>Valen</v>
      </c>
      <c r="E92" s="9" t="s">
        <v>37</v>
      </c>
      <c r="G92" s="1">
        <v>5</v>
      </c>
      <c r="H92" s="1">
        <v>25</v>
      </c>
      <c r="I92" s="1">
        <f t="shared" si="7"/>
        <v>1532</v>
      </c>
      <c r="J92" s="50"/>
      <c r="M92" s="1" t="s">
        <v>81</v>
      </c>
      <c r="O92" s="1" t="s">
        <v>1132</v>
      </c>
      <c r="Q92" s="1">
        <v>300</v>
      </c>
      <c r="R92" s="43" t="str">
        <f>VLOOKUP(E92,Hütten!$C$2:$L$134,6,0)</f>
        <v>https://www.ut.no/hytte/3.1664/</v>
      </c>
      <c r="S92" s="43" t="str">
        <f>VLOOKUP(E92,Hütten!$C$2:$L$134,7,0)</f>
        <v>http://stekvasselv.com/overnatting/</v>
      </c>
    </row>
    <row r="93" spans="1:19">
      <c r="A93" s="14">
        <v>92</v>
      </c>
      <c r="B93" s="46">
        <v>42967</v>
      </c>
      <c r="D93" s="39" t="s">
        <v>1328</v>
      </c>
      <c r="H93" s="1">
        <v>0</v>
      </c>
      <c r="I93" s="1">
        <f t="shared" si="7"/>
        <v>1532</v>
      </c>
      <c r="J93" s="50"/>
      <c r="M93" s="1" t="s">
        <v>81</v>
      </c>
      <c r="O93" s="1" t="s">
        <v>1132</v>
      </c>
      <c r="Q93" s="1">
        <v>300</v>
      </c>
    </row>
    <row r="94" spans="1:19">
      <c r="A94" s="43">
        <v>93</v>
      </c>
      <c r="B94" s="46">
        <v>42968</v>
      </c>
      <c r="C94" s="1">
        <v>74</v>
      </c>
      <c r="D94" s="1" t="str">
        <f>E92</f>
        <v>Steikvasselv gård</v>
      </c>
      <c r="E94" s="9" t="s">
        <v>835</v>
      </c>
      <c r="H94" s="1">
        <v>18</v>
      </c>
      <c r="I94" s="1">
        <f t="shared" si="7"/>
        <v>1550</v>
      </c>
      <c r="J94" s="50"/>
      <c r="M94" s="1" t="s">
        <v>76</v>
      </c>
      <c r="N94">
        <v>1</v>
      </c>
      <c r="O94" s="1" t="s">
        <v>1132</v>
      </c>
      <c r="Q94" s="1">
        <v>150</v>
      </c>
      <c r="R94" s="43" t="str">
        <f>VLOOKUP(E94,Hütten!$C$2:$L$134,6,0)</f>
        <v>http://www.ut.no/hytte/3.1263/</v>
      </c>
      <c r="S94" s="43">
        <f>VLOOKUP(E94,Hütten!$C$2:$L$134,7,0)</f>
        <v>0</v>
      </c>
    </row>
    <row r="95" spans="1:19">
      <c r="A95" s="14">
        <v>94</v>
      </c>
      <c r="B95" s="46">
        <v>42969</v>
      </c>
      <c r="C95" s="1">
        <f t="shared" si="19"/>
        <v>75</v>
      </c>
      <c r="D95" s="1" t="str">
        <f>E94</f>
        <v>Gressvasshytta</v>
      </c>
      <c r="E95" s="9" t="s">
        <v>988</v>
      </c>
      <c r="H95" s="1">
        <v>29</v>
      </c>
      <c r="I95" s="1">
        <f t="shared" si="7"/>
        <v>1579</v>
      </c>
      <c r="J95" s="50"/>
      <c r="M95" s="1" t="s">
        <v>1378</v>
      </c>
      <c r="N95" s="43" t="s">
        <v>1224</v>
      </c>
      <c r="O95" s="1" t="s">
        <v>1132</v>
      </c>
      <c r="Q95" s="1">
        <v>0</v>
      </c>
      <c r="R95" s="43" t="str">
        <f>VLOOKUP(E95,Hütten!$C$2:$L$134,6,0)</f>
        <v>http://www.ut.no/hytte/3.2393/</v>
      </c>
      <c r="S95" s="43" t="str">
        <f>VLOOKUP(E95,Hütten!$C$2:$L$134,7,0)</f>
        <v>http://www.umbuktafjellstue.no</v>
      </c>
    </row>
    <row r="96" spans="1:19">
      <c r="A96" s="43">
        <v>95</v>
      </c>
      <c r="B96" s="46">
        <v>42970</v>
      </c>
      <c r="D96" s="39" t="s">
        <v>1329</v>
      </c>
      <c r="H96" s="1">
        <v>0</v>
      </c>
      <c r="I96" s="1">
        <f t="shared" si="7"/>
        <v>1579</v>
      </c>
      <c r="J96" s="50"/>
      <c r="M96" s="1" t="s">
        <v>1378</v>
      </c>
      <c r="N96" s="43" t="s">
        <v>1224</v>
      </c>
      <c r="O96" s="1" t="s">
        <v>1132</v>
      </c>
      <c r="Q96" s="1">
        <v>350</v>
      </c>
    </row>
    <row r="97" spans="1:19">
      <c r="A97" s="14">
        <v>96</v>
      </c>
      <c r="B97" s="46">
        <v>42971</v>
      </c>
      <c r="D97" s="39" t="s">
        <v>1330</v>
      </c>
      <c r="H97" s="1">
        <v>0</v>
      </c>
      <c r="I97" s="1">
        <f t="shared" si="7"/>
        <v>1579</v>
      </c>
      <c r="J97" s="50"/>
      <c r="M97" s="1" t="s">
        <v>1378</v>
      </c>
      <c r="N97" s="43" t="s">
        <v>1224</v>
      </c>
      <c r="O97" s="1" t="s">
        <v>1132</v>
      </c>
      <c r="Q97" s="1">
        <v>350</v>
      </c>
    </row>
    <row r="98" spans="1:19">
      <c r="A98" s="43">
        <v>97</v>
      </c>
      <c r="B98" s="46">
        <v>42972</v>
      </c>
      <c r="C98" s="1">
        <v>76</v>
      </c>
      <c r="D98" s="1" t="s">
        <v>1368</v>
      </c>
      <c r="E98" s="7" t="s">
        <v>838</v>
      </c>
      <c r="H98" s="1">
        <v>12</v>
      </c>
      <c r="I98" s="1">
        <f t="shared" si="7"/>
        <v>1591</v>
      </c>
      <c r="J98" s="50"/>
      <c r="M98" s="1" t="s">
        <v>76</v>
      </c>
      <c r="N98">
        <v>0</v>
      </c>
      <c r="P98">
        <v>1</v>
      </c>
      <c r="Q98" s="1">
        <v>150</v>
      </c>
      <c r="R98" s="43" t="str">
        <f>VLOOKUP(E98,Hütten!$C$2:$L$134,6,0)</f>
        <v>http://www.ut.no/hytte/3.1320/</v>
      </c>
      <c r="S98" s="43">
        <f>VLOOKUP(E98,Hütten!$C$2:$L$134,7,0)</f>
        <v>0</v>
      </c>
    </row>
    <row r="99" spans="1:19">
      <c r="A99" s="14">
        <v>98</v>
      </c>
      <c r="B99" s="46">
        <v>42973</v>
      </c>
      <c r="C99" s="1">
        <f>C98+1</f>
        <v>77</v>
      </c>
      <c r="D99" s="1" t="str">
        <f>E98</f>
        <v>Sauvasshytta</v>
      </c>
      <c r="E99" s="7" t="s">
        <v>1375</v>
      </c>
      <c r="H99" s="1">
        <v>24</v>
      </c>
      <c r="I99" s="1">
        <f t="shared" si="7"/>
        <v>1615</v>
      </c>
      <c r="J99" s="50"/>
      <c r="M99" s="1" t="s">
        <v>76</v>
      </c>
      <c r="N99">
        <v>0</v>
      </c>
      <c r="Q99" s="1">
        <v>0</v>
      </c>
      <c r="R99" s="43" t="str">
        <f>VLOOKUP(E99,Hütten!$C$2:$L$134,6,0)</f>
        <v>https://www.ut.no/hytte/3.1819/</v>
      </c>
      <c r="S99" s="43">
        <f>VLOOKUP(E99,Hütten!$C$2:$L$134,7,0)</f>
        <v>0</v>
      </c>
    </row>
    <row r="100" spans="1:19">
      <c r="A100" s="43">
        <v>99</v>
      </c>
      <c r="B100" s="46">
        <v>42974</v>
      </c>
      <c r="C100" s="1">
        <f t="shared" ref="C100:C104" si="21">C99+1</f>
        <v>78</v>
      </c>
      <c r="D100" s="1" t="str">
        <f t="shared" ref="D100:D101" si="22">E99</f>
        <v>Kvepsendalskoje</v>
      </c>
      <c r="E100" s="7" t="s">
        <v>841</v>
      </c>
      <c r="H100" s="1">
        <v>16</v>
      </c>
      <c r="I100" s="1">
        <f t="shared" si="7"/>
        <v>1631</v>
      </c>
      <c r="J100" s="50"/>
      <c r="M100" s="1" t="s">
        <v>76</v>
      </c>
      <c r="N100">
        <v>2</v>
      </c>
      <c r="Q100" s="1">
        <v>150</v>
      </c>
      <c r="R100" s="43" t="str">
        <f>VLOOKUP(E100,Hütten!$C$2:$L$134,6,0)</f>
        <v>http://www.ut.no/hytte/3.1830/</v>
      </c>
      <c r="S100" s="43">
        <f>VLOOKUP(E100,Hütten!$C$2:$L$134,7,0)</f>
        <v>0</v>
      </c>
    </row>
    <row r="101" spans="1:19">
      <c r="A101" s="14">
        <v>100</v>
      </c>
      <c r="B101" s="46">
        <v>42975</v>
      </c>
      <c r="C101" s="1">
        <f t="shared" si="21"/>
        <v>79</v>
      </c>
      <c r="D101" s="1" t="str">
        <f t="shared" si="22"/>
        <v>Virvasshytta</v>
      </c>
      <c r="E101" s="7" t="s">
        <v>885</v>
      </c>
      <c r="G101" s="1">
        <v>5</v>
      </c>
      <c r="H101" s="1">
        <v>25</v>
      </c>
      <c r="I101" s="1">
        <f t="shared" ref="I101:I135" si="23">I100+H101</f>
        <v>1656</v>
      </c>
      <c r="J101" s="50"/>
      <c r="M101" s="1" t="s">
        <v>76</v>
      </c>
      <c r="N101">
        <v>0</v>
      </c>
      <c r="Q101" s="1">
        <v>150</v>
      </c>
      <c r="R101" s="43" t="str">
        <f>VLOOKUP(E101,Hütten!$C$2:$L$134,6,0)</f>
        <v>http://www.ut.no/hytte/3.1761/</v>
      </c>
      <c r="S101" s="43">
        <f>VLOOKUP(E101,Hütten!$C$2:$L$134,7,0)</f>
        <v>0</v>
      </c>
    </row>
    <row r="102" spans="1:19">
      <c r="A102" s="43">
        <v>101</v>
      </c>
      <c r="B102" s="46">
        <v>42976</v>
      </c>
      <c r="C102" s="1">
        <f t="shared" si="21"/>
        <v>80</v>
      </c>
      <c r="D102" s="1" t="str">
        <f>E101</f>
        <v>Bolnastua</v>
      </c>
      <c r="E102" s="7" t="s">
        <v>23</v>
      </c>
      <c r="F102" s="1">
        <v>10</v>
      </c>
      <c r="G102" s="1">
        <v>21</v>
      </c>
      <c r="H102" s="1">
        <v>21</v>
      </c>
      <c r="I102" s="1">
        <f t="shared" si="23"/>
        <v>1677</v>
      </c>
      <c r="J102" s="50"/>
      <c r="M102" s="1" t="s">
        <v>76</v>
      </c>
      <c r="N102" s="1">
        <v>20</v>
      </c>
      <c r="P102">
        <v>1</v>
      </c>
      <c r="Q102" s="1">
        <v>150</v>
      </c>
      <c r="R102" s="43" t="str">
        <f>VLOOKUP(E102,Hütten!$C$2:$L$134,6,0)</f>
        <v>http://www.ut.no/hytte/3.2310/</v>
      </c>
      <c r="S102" s="43">
        <f>VLOOKUP(E102,Hütten!$C$2:$L$134,7,0)</f>
        <v>0</v>
      </c>
    </row>
    <row r="103" spans="1:19">
      <c r="A103" s="14">
        <v>102</v>
      </c>
      <c r="B103" s="46">
        <v>42977</v>
      </c>
      <c r="C103" s="1">
        <f t="shared" si="21"/>
        <v>81</v>
      </c>
      <c r="D103" s="1" t="str">
        <f>E102</f>
        <v>Lønsstua</v>
      </c>
      <c r="E103" s="9" t="s">
        <v>891</v>
      </c>
      <c r="H103" s="1">
        <v>23</v>
      </c>
      <c r="I103" s="1">
        <f t="shared" si="23"/>
        <v>1700</v>
      </c>
      <c r="J103" s="50"/>
      <c r="M103" s="1" t="s">
        <v>76</v>
      </c>
      <c r="N103" s="1">
        <v>0</v>
      </c>
      <c r="P103">
        <v>1</v>
      </c>
      <c r="Q103" s="1">
        <v>150</v>
      </c>
      <c r="R103" s="43" t="str">
        <f>VLOOKUP(E103,Hütten!$C$2:$L$134,6,0)</f>
        <v>https://www.ut.no/hytte/3.1460/</v>
      </c>
      <c r="S103" s="43">
        <f>VLOOKUP(E103,Hütten!$C$2:$L$134,7,0)</f>
        <v>0</v>
      </c>
    </row>
    <row r="104" spans="1:19" s="1" customFormat="1">
      <c r="A104" s="43">
        <v>103</v>
      </c>
      <c r="B104" s="46">
        <v>42978</v>
      </c>
      <c r="C104" s="1">
        <f t="shared" si="21"/>
        <v>82</v>
      </c>
      <c r="D104" s="1" t="str">
        <f>E103</f>
        <v>Trygvebu</v>
      </c>
      <c r="E104" s="9" t="s">
        <v>992</v>
      </c>
      <c r="H104" s="1">
        <v>19</v>
      </c>
      <c r="I104" s="1">
        <f t="shared" si="23"/>
        <v>1719</v>
      </c>
      <c r="J104" s="50"/>
      <c r="M104" s="1" t="s">
        <v>76</v>
      </c>
      <c r="N104" s="1">
        <v>0</v>
      </c>
      <c r="O104" t="s">
        <v>1132</v>
      </c>
      <c r="P104" s="1">
        <v>1</v>
      </c>
      <c r="Q104" s="1">
        <v>150</v>
      </c>
      <c r="R104" s="43" t="str">
        <f>VLOOKUP(E104,Hütten!$C$2:$L$134,6,0)</f>
        <v>http://www.ut.no/hytte/3.1548/</v>
      </c>
      <c r="S104" s="43">
        <f>VLOOKUP(E104,Hütten!$C$2:$L$134,7,0)</f>
        <v>0</v>
      </c>
    </row>
    <row r="105" spans="1:19" s="1" customFormat="1">
      <c r="A105" s="14">
        <v>104</v>
      </c>
      <c r="B105" s="46">
        <v>42979</v>
      </c>
      <c r="C105" s="1">
        <f t="shared" ref="C105:C121" si="24">C104+1</f>
        <v>83</v>
      </c>
      <c r="D105" s="1" t="str">
        <f>E104</f>
        <v>Balvasshytta</v>
      </c>
      <c r="E105" s="1" t="s">
        <v>42</v>
      </c>
      <c r="G105" s="1">
        <v>5</v>
      </c>
      <c r="H105" s="1">
        <v>20</v>
      </c>
      <c r="I105" s="1">
        <f t="shared" si="23"/>
        <v>1739</v>
      </c>
      <c r="J105" s="50"/>
      <c r="M105" s="1" t="s">
        <v>76</v>
      </c>
      <c r="N105" s="1">
        <v>2</v>
      </c>
      <c r="O105" t="s">
        <v>1132</v>
      </c>
      <c r="P105" s="1">
        <v>1</v>
      </c>
      <c r="Q105" s="1">
        <v>150</v>
      </c>
      <c r="R105" s="43" t="str">
        <f>VLOOKUP(E105,Hütten!$C$2:$L$134,6,0)</f>
        <v>http://www.ut.no/hytte/3.1775/</v>
      </c>
      <c r="S105" s="43">
        <f>VLOOKUP(E105,Hütten!$C$2:$L$134,7,0)</f>
        <v>0</v>
      </c>
    </row>
    <row r="106" spans="1:19" s="1" customFormat="1">
      <c r="A106" s="43">
        <v>105</v>
      </c>
      <c r="B106" s="46">
        <v>42980</v>
      </c>
      <c r="C106" s="1">
        <f t="shared" si="24"/>
        <v>84</v>
      </c>
      <c r="D106" s="1" t="str">
        <f t="shared" ref="D106:D112" si="25">E105</f>
        <v>Tjoarvihytta</v>
      </c>
      <c r="E106" s="1" t="s">
        <v>772</v>
      </c>
      <c r="G106" s="1">
        <v>15</v>
      </c>
      <c r="H106" s="1">
        <v>15</v>
      </c>
      <c r="I106" s="1">
        <f t="shared" si="23"/>
        <v>1754</v>
      </c>
      <c r="J106" s="50"/>
      <c r="M106" s="1" t="s">
        <v>1389</v>
      </c>
      <c r="O106" t="s">
        <v>1132</v>
      </c>
      <c r="Q106" s="1">
        <v>550</v>
      </c>
      <c r="R106" s="43" t="str">
        <f>VLOOKUP(E106,Hütten!$C$2:$L$134,6,0)</f>
        <v>http://www.sulitjelmaturistsenter.no/nb/forside</v>
      </c>
      <c r="S106" s="43">
        <f>VLOOKUP(E106,Hütten!$C$2:$L$134,7,0)</f>
        <v>0</v>
      </c>
    </row>
    <row r="107" spans="1:19" s="1" customFormat="1">
      <c r="A107" s="14">
        <v>106</v>
      </c>
      <c r="B107" s="46">
        <v>42981</v>
      </c>
      <c r="C107" s="1">
        <f t="shared" si="24"/>
        <v>85</v>
      </c>
      <c r="D107" s="1" t="str">
        <f t="shared" si="25"/>
        <v>Sulitjelam Turistcenter</v>
      </c>
      <c r="E107" s="9" t="s">
        <v>994</v>
      </c>
      <c r="H107" s="1">
        <v>20</v>
      </c>
      <c r="I107" s="1">
        <f t="shared" si="23"/>
        <v>1774</v>
      </c>
      <c r="J107" s="50"/>
      <c r="M107" s="1" t="s">
        <v>76</v>
      </c>
      <c r="N107" s="1">
        <v>1</v>
      </c>
      <c r="O107" t="s">
        <v>1132</v>
      </c>
      <c r="Q107" s="1">
        <v>150</v>
      </c>
      <c r="R107" s="43" t="str">
        <f>VLOOKUP(E107,Hütten!$C$2:$L$134,6,0)</f>
        <v>http://www.ut.no/hytte/3.2246/</v>
      </c>
      <c r="S107" s="43">
        <f>VLOOKUP(E107,Hütten!$C$2:$L$134,7,0)</f>
        <v>0</v>
      </c>
    </row>
    <row r="108" spans="1:19" s="1" customFormat="1">
      <c r="A108" s="43">
        <v>107</v>
      </c>
      <c r="B108" s="46">
        <v>42982</v>
      </c>
      <c r="C108" s="1">
        <f t="shared" si="24"/>
        <v>86</v>
      </c>
      <c r="D108" s="1" t="str">
        <f t="shared" si="25"/>
        <v>Sorjushytta</v>
      </c>
      <c r="E108" s="1" t="s">
        <v>849</v>
      </c>
      <c r="H108" s="1">
        <v>19</v>
      </c>
      <c r="I108" s="1">
        <f t="shared" si="23"/>
        <v>1793</v>
      </c>
      <c r="J108" s="50"/>
      <c r="M108" s="1" t="s">
        <v>78</v>
      </c>
      <c r="N108" s="1">
        <v>1</v>
      </c>
      <c r="O108" t="s">
        <v>1132</v>
      </c>
      <c r="Q108" s="1">
        <v>360</v>
      </c>
      <c r="R108" s="43" t="str">
        <f>VLOOKUP(E108,Hütten!$C$2:$L$134,6,0)</f>
        <v>http://www.lillsjon.net/~v108e/fjelds/fac.php?fac=Staddaj%E5kk%E5</v>
      </c>
      <c r="S108" s="43">
        <f>VLOOKUP(E108,Hütten!$C$2:$L$134,7,0)</f>
        <v>0</v>
      </c>
    </row>
    <row r="109" spans="1:19" s="1" customFormat="1">
      <c r="A109" s="14">
        <v>108</v>
      </c>
      <c r="B109" s="46">
        <v>42983</v>
      </c>
      <c r="C109" s="1">
        <f t="shared" si="24"/>
        <v>87</v>
      </c>
      <c r="D109" s="1" t="str">
        <f t="shared" si="25"/>
        <v>Ståddåjakka Sami</v>
      </c>
      <c r="E109" s="9" t="s">
        <v>2</v>
      </c>
      <c r="H109" s="1">
        <v>24</v>
      </c>
      <c r="I109" s="1">
        <f t="shared" si="23"/>
        <v>1817</v>
      </c>
      <c r="J109" s="50"/>
      <c r="M109" s="1" t="s">
        <v>78</v>
      </c>
      <c r="N109" s="1">
        <v>0</v>
      </c>
      <c r="O109" t="s">
        <v>1132</v>
      </c>
      <c r="Q109" s="1">
        <v>360</v>
      </c>
      <c r="R109" s="43" t="str">
        <f>VLOOKUP(E109,Hütten!$C$2:$L$134,6,0)</f>
        <v>http://www.tourenwelt.info/huettenliste/huette.php?huette=39088&amp;mode=umkreis&amp;nolimit=1</v>
      </c>
      <c r="S109" s="43" t="str">
        <f>VLOOKUP(E109,Hütten!$C$2:$L$134,7,0)</f>
        <v>http://www.ut.no/hytte/3.1659/</v>
      </c>
    </row>
    <row r="110" spans="1:19" s="1" customFormat="1">
      <c r="A110" s="43">
        <v>109</v>
      </c>
      <c r="B110" s="46">
        <v>42984</v>
      </c>
      <c r="C110" s="1">
        <f t="shared" si="24"/>
        <v>88</v>
      </c>
      <c r="D110" s="1" t="str">
        <f t="shared" si="25"/>
        <v>Arasluokta Fjällstuga</v>
      </c>
      <c r="E110" s="9" t="s">
        <v>22</v>
      </c>
      <c r="H110" s="1">
        <v>13</v>
      </c>
      <c r="I110" s="1">
        <f t="shared" si="23"/>
        <v>1830</v>
      </c>
      <c r="J110" s="50"/>
      <c r="M110" s="1" t="s">
        <v>78</v>
      </c>
      <c r="N110" s="1">
        <v>0</v>
      </c>
      <c r="O110" t="s">
        <v>1132</v>
      </c>
      <c r="Q110" s="1">
        <v>420</v>
      </c>
      <c r="R110" s="43" t="str">
        <f>VLOOKUP(E110,Hütten!$C$2:$L$134,6,0)</f>
        <v>http://www.ut.no/hytte/3.1658/</v>
      </c>
      <c r="S110" s="43">
        <f>VLOOKUP(E110,Hütten!$C$2:$L$134,7,0)</f>
        <v>0</v>
      </c>
    </row>
    <row r="111" spans="1:19" s="1" customFormat="1">
      <c r="A111" s="14">
        <v>110</v>
      </c>
      <c r="B111" s="46">
        <v>42985</v>
      </c>
      <c r="C111" s="1">
        <f t="shared" si="24"/>
        <v>89</v>
      </c>
      <c r="D111" s="1" t="str">
        <f t="shared" si="25"/>
        <v>Låddejåkkå Fjällstuga</v>
      </c>
      <c r="E111" s="9" t="s">
        <v>1369</v>
      </c>
      <c r="H111" s="1">
        <v>32</v>
      </c>
      <c r="I111" s="1">
        <f t="shared" si="23"/>
        <v>1862</v>
      </c>
      <c r="J111" s="50"/>
      <c r="M111" s="1" t="s">
        <v>78</v>
      </c>
      <c r="N111" s="1">
        <v>0</v>
      </c>
      <c r="O111" t="s">
        <v>1132</v>
      </c>
      <c r="Q111" s="1">
        <v>420</v>
      </c>
      <c r="R111" s="43" t="e">
        <f>VLOOKUP(E111,Hütten!$C$2:$L$134,6,0)</f>
        <v>#N/A</v>
      </c>
      <c r="S111" s="43" t="e">
        <f>VLOOKUP(E111,Hütten!$C$2:$L$134,7,0)</f>
        <v>#N/A</v>
      </c>
    </row>
    <row r="112" spans="1:19" s="1" customFormat="1">
      <c r="A112" s="43">
        <v>111</v>
      </c>
      <c r="B112" s="46">
        <v>42986</v>
      </c>
      <c r="C112" s="1">
        <f t="shared" si="24"/>
        <v>90</v>
      </c>
      <c r="D112" s="1" t="str">
        <f t="shared" si="25"/>
        <v>Akka</v>
      </c>
      <c r="E112" s="9" t="s">
        <v>30</v>
      </c>
      <c r="H112" s="1">
        <v>5</v>
      </c>
      <c r="I112" s="1">
        <f t="shared" si="23"/>
        <v>1867</v>
      </c>
      <c r="J112" s="50"/>
      <c r="M112" s="1" t="s">
        <v>75</v>
      </c>
      <c r="N112" s="1" t="s">
        <v>1224</v>
      </c>
      <c r="O112" t="s">
        <v>1132</v>
      </c>
      <c r="Q112" s="1">
        <v>400</v>
      </c>
      <c r="R112" s="43" t="str">
        <f>VLOOKUP(E112,Hütten!$C$2:$L$134,6,0)</f>
        <v>http://www.ut.no/hytte/3.2164/</v>
      </c>
      <c r="S112" s="43" t="str">
        <f>VLOOKUP(E112,Hütten!$C$2:$L$134,7,0)</f>
        <v>https://www.svenskaturistforeningen.se/anlaggningar/stf-ritsem/</v>
      </c>
    </row>
    <row r="113" spans="1:19" s="1" customFormat="1">
      <c r="A113" s="14">
        <v>112</v>
      </c>
      <c r="B113" s="46">
        <v>42987</v>
      </c>
      <c r="C113" s="1">
        <f t="shared" si="24"/>
        <v>91</v>
      </c>
      <c r="D113" s="1" t="str">
        <f>E112</f>
        <v>Ritsem Fjällstation</v>
      </c>
      <c r="E113" s="9" t="s">
        <v>858</v>
      </c>
      <c r="G113" s="1">
        <v>20</v>
      </c>
      <c r="H113" s="1">
        <v>20</v>
      </c>
      <c r="I113" s="1">
        <f t="shared" si="23"/>
        <v>1887</v>
      </c>
      <c r="J113" s="50"/>
      <c r="M113" s="1" t="s">
        <v>78</v>
      </c>
      <c r="N113" s="1">
        <v>2</v>
      </c>
      <c r="O113" t="s">
        <v>1132</v>
      </c>
      <c r="P113" s="1">
        <v>1</v>
      </c>
      <c r="Q113" s="1">
        <v>420</v>
      </c>
      <c r="R113" s="43" t="str">
        <f>VLOOKUP(E113,Hütten!$C$2:$L$134,6,0)</f>
        <v>http://www.ut.no/hytte/3.1507/</v>
      </c>
      <c r="S113" s="43" t="str">
        <f>VLOOKUP(E113,Hütten!$C$2:$L$134,7,0)</f>
        <v>https://www.svenskaturistforeningen.se/anlaggningar/stf-sitasjaure-fjallstuga/</v>
      </c>
    </row>
    <row r="114" spans="1:19" s="1" customFormat="1">
      <c r="A114" s="43">
        <v>113</v>
      </c>
      <c r="B114" s="46">
        <v>42988</v>
      </c>
      <c r="C114" s="1">
        <f t="shared" si="24"/>
        <v>92</v>
      </c>
      <c r="D114" s="1" t="str">
        <f t="shared" ref="D114:D129" si="26">E113</f>
        <v>Sitasjaure</v>
      </c>
      <c r="E114" s="9" t="s">
        <v>13</v>
      </c>
      <c r="H114" s="1">
        <v>19</v>
      </c>
      <c r="I114" s="1">
        <f t="shared" si="23"/>
        <v>1906</v>
      </c>
      <c r="J114" s="50"/>
      <c r="M114" s="1" t="s">
        <v>78</v>
      </c>
      <c r="N114" s="1">
        <v>2</v>
      </c>
      <c r="O114" t="s">
        <v>1132</v>
      </c>
      <c r="P114" s="1">
        <v>2</v>
      </c>
      <c r="Q114" s="1">
        <v>150</v>
      </c>
      <c r="R114" s="43" t="str">
        <f>VLOOKUP(E114,Hütten!$C$2:$L$134,6,0)</f>
        <v>http://www.ut.no/hytte/3.1525/</v>
      </c>
      <c r="S114" s="43" t="str">
        <f>VLOOKUP(E114,Hütten!$C$2:$L$134,7,0)</f>
        <v>https://www.svenskaturistforeningen.se/anlaggningar/stf-hukejaure-fjallstugor/</v>
      </c>
    </row>
    <row r="115" spans="1:19" s="1" customFormat="1">
      <c r="A115" s="14">
        <v>114</v>
      </c>
      <c r="B115" s="46">
        <v>42989</v>
      </c>
      <c r="C115" s="1">
        <f t="shared" si="24"/>
        <v>93</v>
      </c>
      <c r="D115" s="1" t="str">
        <f t="shared" si="26"/>
        <v>Hukejaure Fjällstuga</v>
      </c>
      <c r="E115" s="1" t="s">
        <v>859</v>
      </c>
      <c r="H115" s="1">
        <v>17</v>
      </c>
      <c r="I115" s="1">
        <f t="shared" si="23"/>
        <v>1923</v>
      </c>
      <c r="J115" s="50"/>
      <c r="M115" s="1" t="s">
        <v>76</v>
      </c>
      <c r="N115" s="1">
        <v>0</v>
      </c>
      <c r="O115" t="s">
        <v>1132</v>
      </c>
      <c r="P115" s="1">
        <v>1</v>
      </c>
      <c r="Q115" s="1">
        <v>150</v>
      </c>
      <c r="R115" s="43" t="str">
        <f>VLOOKUP(E115,Hütten!$C$2:$L$134,6,0)</f>
        <v>http://www.ut.no/hytte/3.1651/</v>
      </c>
      <c r="S115" s="43">
        <f>VLOOKUP(E115,Hütten!$C$2:$L$134,7,0)</f>
        <v>0</v>
      </c>
    </row>
    <row r="116" spans="1:19" s="1" customFormat="1">
      <c r="A116" s="43">
        <v>115</v>
      </c>
      <c r="B116" s="46">
        <v>42990</v>
      </c>
      <c r="C116" s="1">
        <f t="shared" si="24"/>
        <v>94</v>
      </c>
      <c r="D116" s="1" t="str">
        <f t="shared" si="26"/>
        <v>Gautelis</v>
      </c>
      <c r="E116" s="9" t="s">
        <v>5</v>
      </c>
      <c r="H116" s="1">
        <v>13</v>
      </c>
      <c r="I116" s="1">
        <f t="shared" si="23"/>
        <v>1936</v>
      </c>
      <c r="J116" s="50"/>
      <c r="M116" s="1" t="s">
        <v>76</v>
      </c>
      <c r="N116" s="1">
        <v>0</v>
      </c>
      <c r="O116" t="s">
        <v>1132</v>
      </c>
      <c r="P116" s="1">
        <v>1</v>
      </c>
      <c r="Q116" s="1">
        <v>150</v>
      </c>
      <c r="R116" s="43" t="str">
        <f>VLOOKUP(E116,Hütten!$C$2:$L$134,6,0)</f>
        <v>http://www.ut.no/hytte/3.2247/</v>
      </c>
      <c r="S116" s="43">
        <f>VLOOKUP(E116,Hütten!$C$2:$L$134,7,0)</f>
        <v>0</v>
      </c>
    </row>
    <row r="117" spans="1:19" s="1" customFormat="1">
      <c r="A117" s="14">
        <v>116</v>
      </c>
      <c r="B117" s="46">
        <v>42991</v>
      </c>
      <c r="C117" s="1">
        <f t="shared" si="24"/>
        <v>95</v>
      </c>
      <c r="D117" s="1" t="str">
        <f t="shared" si="26"/>
        <v>Cáihnavággihytta</v>
      </c>
      <c r="E117" s="1" t="s">
        <v>43</v>
      </c>
      <c r="H117" s="1">
        <v>21</v>
      </c>
      <c r="I117" s="1">
        <f t="shared" si="23"/>
        <v>1957</v>
      </c>
      <c r="J117" s="50"/>
      <c r="M117" s="1" t="s">
        <v>75</v>
      </c>
      <c r="N117" s="1">
        <v>4</v>
      </c>
      <c r="O117" t="s">
        <v>1132</v>
      </c>
      <c r="Q117" s="1">
        <v>360</v>
      </c>
      <c r="R117" s="43" t="str">
        <f>VLOOKUP(E117,Hütten!$C$2:$L$134,6,0)</f>
        <v>https://www.ut.no/hytte/3.1529/</v>
      </c>
      <c r="S117" s="43" t="str">
        <f>VLOOKUP(E117,Hütten!$C$2:$L$134,7,0)</f>
        <v>https://www.svenskaturistforeningen.se/anlaggningar/stf-unna-allakas-fjallstuga/</v>
      </c>
    </row>
    <row r="118" spans="1:19">
      <c r="A118" s="43">
        <v>117</v>
      </c>
      <c r="B118" s="46">
        <v>42992</v>
      </c>
      <c r="C118" s="1">
        <f t="shared" si="24"/>
        <v>96</v>
      </c>
      <c r="D118" s="1" t="str">
        <f t="shared" si="26"/>
        <v>Unna Allakas Fjällstuga</v>
      </c>
      <c r="E118" s="1" t="s">
        <v>863</v>
      </c>
      <c r="H118" s="1">
        <v>25</v>
      </c>
      <c r="I118" s="1">
        <f t="shared" si="23"/>
        <v>1982</v>
      </c>
      <c r="J118" s="50"/>
      <c r="M118" s="1" t="s">
        <v>75</v>
      </c>
      <c r="N118" s="1">
        <v>4</v>
      </c>
      <c r="O118" t="s">
        <v>1132</v>
      </c>
      <c r="Q118" s="1">
        <v>360</v>
      </c>
      <c r="R118" s="43" t="str">
        <f>VLOOKUP(E118,Hütten!$C$2:$L$134,6,0)</f>
        <v>http://www.ut.no/hytte/3.1522/</v>
      </c>
      <c r="S118" s="43" t="str">
        <f>VLOOKUP(E118,Hütten!$C$2:$L$134,7,0)</f>
        <v>https://www.svenskaturistforeningen.se/anlaggningar/stf-abiskojaure-fjallstuga/</v>
      </c>
    </row>
    <row r="119" spans="1:19">
      <c r="A119" s="14">
        <v>118</v>
      </c>
      <c r="B119" s="46">
        <v>42993</v>
      </c>
      <c r="C119" s="1">
        <f t="shared" si="24"/>
        <v>97</v>
      </c>
      <c r="D119" s="1" t="str">
        <f t="shared" si="26"/>
        <v>Abiskojaure</v>
      </c>
      <c r="E119" s="1" t="s">
        <v>1316</v>
      </c>
      <c r="H119" s="1">
        <v>15</v>
      </c>
      <c r="I119" s="1">
        <f t="shared" si="23"/>
        <v>1997</v>
      </c>
      <c r="J119" s="50"/>
      <c r="M119" s="1" t="s">
        <v>1377</v>
      </c>
      <c r="N119" s="43" t="s">
        <v>1224</v>
      </c>
      <c r="O119" t="s">
        <v>1132</v>
      </c>
      <c r="Q119" s="1">
        <v>500</v>
      </c>
      <c r="R119" s="43" t="str">
        <f>VLOOKUP(E119,Hütten!$C$2:$L$134,6,0)</f>
        <v>http://www.ut.no/hytte/3.1523/</v>
      </c>
      <c r="S119" s="43" t="str">
        <f>VLOOKUP(E119,Hütten!$C$2:$L$134,7,0)</f>
        <v>https://www.svenskaturistforeningen.se/anlaggningar/stf-abisko-fjallstation/</v>
      </c>
    </row>
    <row r="120" spans="1:19">
      <c r="A120" s="43">
        <v>119</v>
      </c>
      <c r="B120" s="46">
        <v>42994</v>
      </c>
      <c r="C120" s="1">
        <f t="shared" si="24"/>
        <v>98</v>
      </c>
      <c r="D120" s="1" t="str">
        <f t="shared" si="26"/>
        <v>Abisko Turiststation</v>
      </c>
      <c r="E120" s="1" t="s">
        <v>868</v>
      </c>
      <c r="G120" s="1">
        <v>3</v>
      </c>
      <c r="H120" s="1">
        <v>26</v>
      </c>
      <c r="I120" s="1">
        <f t="shared" si="23"/>
        <v>2023</v>
      </c>
      <c r="J120" s="50"/>
      <c r="M120" s="1" t="s">
        <v>76</v>
      </c>
      <c r="N120">
        <v>1</v>
      </c>
      <c r="O120" t="s">
        <v>1132</v>
      </c>
      <c r="Q120" s="1">
        <v>150</v>
      </c>
      <c r="R120" s="43" t="str">
        <f>VLOOKUP(E120,Hütten!$C$2:$L$134,6,0)</f>
        <v>http://www.ut.no/hytte/3.1648/</v>
      </c>
      <c r="S120" s="43">
        <f>VLOOKUP(E120,Hütten!$C$2:$L$134,7,0)</f>
        <v>0</v>
      </c>
    </row>
    <row r="121" spans="1:19">
      <c r="A121" s="14">
        <v>120</v>
      </c>
      <c r="B121" s="46">
        <v>42995</v>
      </c>
      <c r="C121" s="1">
        <f t="shared" si="24"/>
        <v>99</v>
      </c>
      <c r="D121" s="1" t="str">
        <f t="shared" si="26"/>
        <v>Lappjordhytta</v>
      </c>
      <c r="E121" s="1" t="s">
        <v>15</v>
      </c>
      <c r="H121" s="1">
        <v>23</v>
      </c>
      <c r="I121" s="1">
        <f t="shared" si="23"/>
        <v>2046</v>
      </c>
      <c r="J121" s="50"/>
      <c r="M121" s="1" t="s">
        <v>81</v>
      </c>
      <c r="N121">
        <v>0</v>
      </c>
      <c r="O121" t="s">
        <v>1132</v>
      </c>
      <c r="P121">
        <v>1</v>
      </c>
      <c r="Q121" s="1">
        <v>0</v>
      </c>
      <c r="R121" s="43" t="str">
        <f>VLOOKUP(E121,Hütten!$C$2:$L$134,6,0)</f>
        <v>http://huskyfarm.de</v>
      </c>
      <c r="S121" s="43">
        <f>VLOOKUP(E121,Hütten!$C$2:$L$134,7,0)</f>
        <v>0</v>
      </c>
    </row>
    <row r="122" spans="1:19">
      <c r="A122" s="43">
        <v>121</v>
      </c>
      <c r="B122" s="46">
        <v>42996</v>
      </c>
      <c r="D122" s="39" t="s">
        <v>1383</v>
      </c>
      <c r="H122" s="1">
        <v>0</v>
      </c>
      <c r="I122" s="1">
        <f t="shared" si="23"/>
        <v>2046</v>
      </c>
      <c r="J122" s="50"/>
      <c r="M122" s="1" t="s">
        <v>81</v>
      </c>
      <c r="N122">
        <v>0</v>
      </c>
      <c r="O122" t="s">
        <v>1132</v>
      </c>
      <c r="Q122" s="1">
        <v>300</v>
      </c>
    </row>
    <row r="123" spans="1:19">
      <c r="A123" s="14">
        <v>122</v>
      </c>
      <c r="B123" s="46">
        <v>42997</v>
      </c>
      <c r="C123" s="1">
        <v>100</v>
      </c>
      <c r="D123" s="1" t="s">
        <v>858</v>
      </c>
      <c r="E123" s="1" t="s">
        <v>1192</v>
      </c>
      <c r="H123" s="1">
        <v>17</v>
      </c>
      <c r="I123" s="1">
        <f t="shared" si="23"/>
        <v>2063</v>
      </c>
      <c r="J123" s="50"/>
      <c r="M123" s="1" t="s">
        <v>76</v>
      </c>
      <c r="N123">
        <v>0</v>
      </c>
      <c r="O123" t="s">
        <v>1132</v>
      </c>
      <c r="Q123" s="1">
        <v>150</v>
      </c>
      <c r="R123" s="43" t="str">
        <f>VLOOKUP(E123,Hütten!$C$2:$L$134,6,0)</f>
        <v>https://www.ut.no/hytte/3.2353/</v>
      </c>
      <c r="S123" s="43">
        <f>VLOOKUP(E123,Hütten!$C$2:$L$134,7,0)</f>
        <v>0</v>
      </c>
    </row>
    <row r="124" spans="1:19">
      <c r="A124" s="43">
        <v>123</v>
      </c>
      <c r="B124" s="46">
        <v>42998</v>
      </c>
      <c r="C124" s="1">
        <f t="shared" ref="C124:C129" si="27">C123+1</f>
        <v>101</v>
      </c>
      <c r="D124" s="1" t="str">
        <f t="shared" si="26"/>
        <v>Gaskahytta</v>
      </c>
      <c r="E124" s="1" t="s">
        <v>871</v>
      </c>
      <c r="H124" s="1">
        <v>25</v>
      </c>
      <c r="I124" s="1">
        <f t="shared" si="23"/>
        <v>2088</v>
      </c>
      <c r="J124" s="50"/>
      <c r="M124" s="1" t="s">
        <v>76</v>
      </c>
      <c r="N124">
        <v>0</v>
      </c>
      <c r="O124" t="s">
        <v>1132</v>
      </c>
      <c r="Q124" s="1">
        <v>150</v>
      </c>
      <c r="R124" s="43" t="str">
        <f>VLOOKUP(E124,Hütten!$C$2:$L$134,6,0)</f>
        <v>http://www.ut.no/hytte/3.1646/</v>
      </c>
      <c r="S124" s="43">
        <f>VLOOKUP(E124,Hütten!$C$2:$L$134,7,0)</f>
        <v>0</v>
      </c>
    </row>
    <row r="125" spans="1:19">
      <c r="A125" s="14">
        <v>124</v>
      </c>
      <c r="B125" s="46">
        <v>42999</v>
      </c>
      <c r="C125" s="1">
        <f t="shared" si="27"/>
        <v>102</v>
      </c>
      <c r="D125" s="1" t="str">
        <f t="shared" si="26"/>
        <v>Vuomahytta</v>
      </c>
      <c r="E125" s="1" t="s">
        <v>873</v>
      </c>
      <c r="H125" s="1">
        <v>18</v>
      </c>
      <c r="I125" s="1">
        <f t="shared" si="23"/>
        <v>2106</v>
      </c>
      <c r="J125" s="50"/>
      <c r="M125" s="1" t="s">
        <v>76</v>
      </c>
      <c r="N125">
        <v>0</v>
      </c>
      <c r="O125" t="s">
        <v>1132</v>
      </c>
      <c r="Q125" s="1">
        <v>150</v>
      </c>
      <c r="R125" s="43" t="str">
        <f>VLOOKUP(E125,Hütten!$C$2:$L$134,6,0)</f>
        <v>http://www.ut.no/hytte/3.1917/</v>
      </c>
      <c r="S125" s="43">
        <f>VLOOKUP(E125,Hütten!$C$2:$L$134,7,0)</f>
        <v>0</v>
      </c>
    </row>
    <row r="126" spans="1:19">
      <c r="A126" s="43">
        <v>125</v>
      </c>
      <c r="B126" s="46">
        <v>43000</v>
      </c>
      <c r="C126" s="1">
        <f t="shared" si="27"/>
        <v>103</v>
      </c>
      <c r="D126" s="1" t="str">
        <f t="shared" si="26"/>
        <v>Dividalshytta</v>
      </c>
      <c r="E126" s="1" t="s">
        <v>875</v>
      </c>
      <c r="H126" s="1">
        <v>25</v>
      </c>
      <c r="I126" s="1">
        <f t="shared" si="23"/>
        <v>2131</v>
      </c>
      <c r="J126" s="50"/>
      <c r="M126" s="1" t="s">
        <v>76</v>
      </c>
      <c r="N126">
        <v>0</v>
      </c>
      <c r="O126" t="s">
        <v>1132</v>
      </c>
      <c r="Q126" s="1">
        <v>150</v>
      </c>
      <c r="R126" s="43" t="str">
        <f>VLOOKUP(E126,Hütten!$C$2:$L$134,6,0)</f>
        <v>http://www.ut.no/hytte/3.2404/</v>
      </c>
      <c r="S126" s="43">
        <f>VLOOKUP(E126,Hütten!$C$2:$L$134,7,0)</f>
        <v>0</v>
      </c>
    </row>
    <row r="127" spans="1:19">
      <c r="A127" s="14">
        <v>126</v>
      </c>
      <c r="B127" s="46">
        <v>43001</v>
      </c>
      <c r="C127" s="1">
        <f t="shared" si="27"/>
        <v>104</v>
      </c>
      <c r="D127" s="1" t="str">
        <f t="shared" si="26"/>
        <v>Dærtahytta</v>
      </c>
      <c r="E127" s="1" t="s">
        <v>877</v>
      </c>
      <c r="H127" s="1">
        <v>17</v>
      </c>
      <c r="I127" s="1">
        <f t="shared" si="23"/>
        <v>2148</v>
      </c>
      <c r="J127" s="50"/>
      <c r="M127" s="1" t="s">
        <v>76</v>
      </c>
      <c r="N127">
        <v>4</v>
      </c>
      <c r="O127" t="s">
        <v>1132</v>
      </c>
      <c r="Q127" s="1">
        <v>150</v>
      </c>
      <c r="R127" s="43" t="str">
        <f>VLOOKUP(E127,Hütten!$C$2:$L$134,6,0)</f>
        <v>http://www.ut.no/hytte/3.2348/</v>
      </c>
      <c r="S127" s="43">
        <f>VLOOKUP(E127,Hütten!$C$2:$L$134,7,0)</f>
        <v>0</v>
      </c>
    </row>
    <row r="128" spans="1:19">
      <c r="A128" s="43">
        <v>127</v>
      </c>
      <c r="B128" s="46">
        <v>43002</v>
      </c>
      <c r="C128" s="1">
        <f t="shared" si="27"/>
        <v>105</v>
      </c>
      <c r="D128" s="1" t="str">
        <f t="shared" si="26"/>
        <v>Rostahytta</v>
      </c>
      <c r="E128" s="1" t="s">
        <v>879</v>
      </c>
      <c r="H128" s="1">
        <v>20</v>
      </c>
      <c r="I128" s="1">
        <f t="shared" si="23"/>
        <v>2168</v>
      </c>
      <c r="J128" s="50"/>
      <c r="M128" s="1" t="s">
        <v>76</v>
      </c>
      <c r="N128">
        <v>0</v>
      </c>
      <c r="O128" t="s">
        <v>1132</v>
      </c>
      <c r="Q128" s="1">
        <v>150</v>
      </c>
      <c r="R128" s="43" t="str">
        <f>VLOOKUP(E128,Hütten!$C$2:$L$134,6,0)</f>
        <v>http://www.ut.no/hytte/3.2400/</v>
      </c>
      <c r="S128" s="43">
        <f>VLOOKUP(E128,Hütten!$C$2:$L$134,7,0)</f>
        <v>0</v>
      </c>
    </row>
    <row r="129" spans="1:19">
      <c r="A129" s="14">
        <v>128</v>
      </c>
      <c r="B129" s="46">
        <v>43003</v>
      </c>
      <c r="C129" s="1">
        <f t="shared" si="27"/>
        <v>106</v>
      </c>
      <c r="D129" s="1" t="str">
        <f t="shared" si="26"/>
        <v>Gappohytta</v>
      </c>
      <c r="E129" s="1" t="s">
        <v>17</v>
      </c>
      <c r="H129" s="1">
        <v>21</v>
      </c>
      <c r="I129" s="1">
        <f t="shared" si="23"/>
        <v>2189</v>
      </c>
      <c r="J129" s="50"/>
      <c r="M129" s="1" t="s">
        <v>1377</v>
      </c>
      <c r="N129" s="43" t="s">
        <v>1224</v>
      </c>
      <c r="O129" t="s">
        <v>1132</v>
      </c>
      <c r="Q129" s="1">
        <v>500</v>
      </c>
      <c r="R129" s="43" t="str">
        <f>VLOOKUP(E129,Hütten!$C$2:$L$134,6,0)</f>
        <v>http://www.kilpisjarvi.org/en/services/kilpisjarvi-hiking-center/</v>
      </c>
      <c r="S129" s="43">
        <f>VLOOKUP(E129,Hütten!$C$2:$L$134,7,0)</f>
        <v>0</v>
      </c>
    </row>
    <row r="130" spans="1:19">
      <c r="A130" s="43">
        <v>129</v>
      </c>
      <c r="B130" s="46">
        <v>43004</v>
      </c>
      <c r="D130" s="39" t="s">
        <v>1384</v>
      </c>
      <c r="H130" s="1">
        <v>0</v>
      </c>
      <c r="I130" s="1">
        <f t="shared" si="23"/>
        <v>2189</v>
      </c>
      <c r="J130" s="50"/>
      <c r="M130" s="1" t="s">
        <v>1377</v>
      </c>
      <c r="N130" s="43" t="s">
        <v>1224</v>
      </c>
      <c r="O130" t="s">
        <v>1132</v>
      </c>
      <c r="Q130" s="1">
        <v>500</v>
      </c>
    </row>
    <row r="131" spans="1:19">
      <c r="A131" s="14">
        <v>130</v>
      </c>
      <c r="B131" s="46">
        <v>43005</v>
      </c>
      <c r="C131" s="1">
        <v>107</v>
      </c>
      <c r="D131" s="1" t="s">
        <v>17</v>
      </c>
      <c r="E131" s="9" t="s">
        <v>19</v>
      </c>
      <c r="H131" s="1">
        <v>27</v>
      </c>
      <c r="I131" s="1">
        <f t="shared" si="23"/>
        <v>2216</v>
      </c>
      <c r="J131" s="50"/>
      <c r="M131" s="1" t="s">
        <v>1380</v>
      </c>
      <c r="N131">
        <v>1</v>
      </c>
      <c r="O131" t="s">
        <v>1132</v>
      </c>
      <c r="Q131" s="1">
        <v>0</v>
      </c>
      <c r="R131" s="43" t="str">
        <f>VLOOKUP(E131,Hütten!$C$2:$L$134,6,0)</f>
        <v>https://www.ut.no/hytte/3.1680/</v>
      </c>
      <c r="S131" s="43">
        <f>VLOOKUP(E131,Hütten!$C$2:$L$134,7,0)</f>
        <v>0</v>
      </c>
    </row>
    <row r="132" spans="1:19">
      <c r="A132" s="43">
        <v>131</v>
      </c>
      <c r="B132" s="46">
        <v>43006</v>
      </c>
      <c r="C132" s="1">
        <f t="shared" ref="C132:C135" si="28">C131+1</f>
        <v>108</v>
      </c>
      <c r="D132" s="1" t="str">
        <f t="shared" ref="D132:D135" si="29">E131</f>
        <v>Kuonjarjoki</v>
      </c>
      <c r="E132" s="9" t="s">
        <v>28</v>
      </c>
      <c r="H132" s="1">
        <v>20</v>
      </c>
      <c r="I132" s="1">
        <f t="shared" si="23"/>
        <v>2236</v>
      </c>
      <c r="J132" s="50"/>
      <c r="M132" s="1" t="s">
        <v>1380</v>
      </c>
      <c r="N132">
        <v>0</v>
      </c>
      <c r="O132" t="s">
        <v>1132</v>
      </c>
      <c r="Q132" s="1">
        <v>0</v>
      </c>
      <c r="R132" s="43" t="str">
        <f>VLOOKUP(E132,Hütten!$C$2:$L$134,6,0)</f>
        <v>https://www.ut.no/hytte/3.1788/</v>
      </c>
      <c r="S132" s="43">
        <f>VLOOKUP(E132,Hütten!$C$2:$L$134,7,0)</f>
        <v>0</v>
      </c>
    </row>
    <row r="133" spans="1:19">
      <c r="A133" s="14">
        <v>132</v>
      </c>
      <c r="B133" s="46">
        <v>43007</v>
      </c>
      <c r="C133" s="1">
        <f t="shared" si="28"/>
        <v>109</v>
      </c>
      <c r="D133" s="1" t="str">
        <f t="shared" si="29"/>
        <v>Pihtsusjärvi</v>
      </c>
      <c r="E133" s="1" t="s">
        <v>897</v>
      </c>
      <c r="H133" s="1">
        <v>19</v>
      </c>
      <c r="I133" s="1">
        <f t="shared" si="23"/>
        <v>2255</v>
      </c>
      <c r="J133" s="50"/>
      <c r="M133" s="1" t="s">
        <v>76</v>
      </c>
      <c r="N133">
        <v>0</v>
      </c>
      <c r="O133" t="s">
        <v>1132</v>
      </c>
      <c r="Q133" s="1">
        <v>0</v>
      </c>
      <c r="R133" s="43" t="str">
        <f>VLOOKUP(E133,Hütten!$C$2:$L$134,6,0)</f>
        <v>https://www.ut.no/hytte/3.1911/</v>
      </c>
      <c r="S133" s="43">
        <f>VLOOKUP(E133,Hütten!$C$2:$L$134,7,0)</f>
        <v>0</v>
      </c>
    </row>
    <row r="134" spans="1:19">
      <c r="A134" s="43">
        <v>133</v>
      </c>
      <c r="B134" s="46">
        <v>43008</v>
      </c>
      <c r="C134" s="1">
        <f t="shared" si="28"/>
        <v>110</v>
      </c>
      <c r="D134" s="1" t="str">
        <f t="shared" si="29"/>
        <v>Somashytta</v>
      </c>
      <c r="E134" s="1" t="s">
        <v>1376</v>
      </c>
      <c r="G134" s="1">
        <v>5</v>
      </c>
      <c r="H134" s="1">
        <v>31</v>
      </c>
      <c r="I134" s="1">
        <f t="shared" si="23"/>
        <v>2286</v>
      </c>
      <c r="J134" s="50">
        <v>7.75</v>
      </c>
      <c r="K134" s="48">
        <v>0.30208333333333331</v>
      </c>
      <c r="L134" s="48">
        <v>0.69791666666666663</v>
      </c>
      <c r="M134" s="1" t="s">
        <v>76</v>
      </c>
      <c r="N134">
        <v>0</v>
      </c>
      <c r="O134" t="s">
        <v>1132</v>
      </c>
      <c r="Q134" s="1">
        <v>170</v>
      </c>
      <c r="R134" s="43" t="str">
        <f>VLOOKUP(E134,Hütten!$C$2:$L$134,6,0)</f>
        <v>https://www.ut.no/hytte/3.2437/</v>
      </c>
      <c r="S134" s="43">
        <f>VLOOKUP(E134,Hütten!$C$2:$L$134,7,0)</f>
        <v>0</v>
      </c>
    </row>
    <row r="135" spans="1:19">
      <c r="A135" s="14">
        <v>134</v>
      </c>
      <c r="B135" s="46">
        <v>43009</v>
      </c>
      <c r="C135" s="1">
        <f t="shared" si="28"/>
        <v>111</v>
      </c>
      <c r="D135" s="1" t="str">
        <f t="shared" si="29"/>
        <v>Nordkalottstua</v>
      </c>
      <c r="E135" s="1" t="s">
        <v>1370</v>
      </c>
      <c r="G135" s="1">
        <v>8</v>
      </c>
      <c r="H135" s="1">
        <v>18</v>
      </c>
      <c r="I135" s="1">
        <f t="shared" si="23"/>
        <v>2304</v>
      </c>
      <c r="J135" s="50"/>
      <c r="M135" s="1" t="s">
        <v>1377</v>
      </c>
      <c r="N135" s="43" t="s">
        <v>1224</v>
      </c>
      <c r="O135" t="s">
        <v>1132</v>
      </c>
      <c r="Q135" s="1">
        <v>250</v>
      </c>
      <c r="R135" s="43" t="str">
        <f>VLOOKUP(E135,Hütten!$C$2:$L$134,6,0)</f>
        <v>https://www.ut.no/hytte/3.2304/</v>
      </c>
      <c r="S135" s="43">
        <f>VLOOKUP(E135,Hütten!$C$2:$L$134,7,0)</f>
        <v>0</v>
      </c>
    </row>
    <row r="136" spans="1:19">
      <c r="A136" s="43">
        <v>135</v>
      </c>
      <c r="B136" s="46">
        <v>43010</v>
      </c>
      <c r="D136" s="1" t="s">
        <v>1371</v>
      </c>
      <c r="J136" s="50"/>
      <c r="M136" s="1" t="s">
        <v>1386</v>
      </c>
      <c r="N136" s="43" t="s">
        <v>1224</v>
      </c>
    </row>
    <row r="137" spans="1:19">
      <c r="A137" s="14">
        <v>136</v>
      </c>
      <c r="B137" s="46">
        <v>43011</v>
      </c>
      <c r="D137" s="1" t="s">
        <v>1371</v>
      </c>
      <c r="M137" s="1" t="s">
        <v>1386</v>
      </c>
      <c r="N137" s="43" t="s">
        <v>1224</v>
      </c>
    </row>
    <row r="138" spans="1:19">
      <c r="A138" s="43">
        <v>137</v>
      </c>
      <c r="B138" s="46">
        <v>43012</v>
      </c>
      <c r="D138" s="1" t="s">
        <v>1371</v>
      </c>
      <c r="M138" s="1" t="s">
        <v>1386</v>
      </c>
      <c r="N138" s="43" t="s">
        <v>1224</v>
      </c>
    </row>
    <row r="139" spans="1:19">
      <c r="A139" s="14">
        <v>138</v>
      </c>
      <c r="B139" s="46">
        <v>43013</v>
      </c>
      <c r="D139" s="1" t="s">
        <v>1371</v>
      </c>
      <c r="M139" s="1" t="s">
        <v>1386</v>
      </c>
      <c r="N139" s="43" t="s">
        <v>1224</v>
      </c>
    </row>
    <row r="140" spans="1:19">
      <c r="A140" s="43">
        <v>139</v>
      </c>
      <c r="B140" s="46">
        <v>43014</v>
      </c>
      <c r="D140" s="1" t="s">
        <v>1371</v>
      </c>
      <c r="M140" s="1" t="s">
        <v>1386</v>
      </c>
      <c r="N140" s="43" t="s">
        <v>1224</v>
      </c>
      <c r="Q140">
        <v>2701</v>
      </c>
    </row>
    <row r="141" spans="1:19">
      <c r="A141" s="14">
        <v>140</v>
      </c>
      <c r="B141" s="46">
        <v>43015</v>
      </c>
      <c r="D141" s="1" t="s">
        <v>1372</v>
      </c>
    </row>
    <row r="142" spans="1:19">
      <c r="A142" s="9"/>
      <c r="B142" s="9"/>
      <c r="D142" s="1"/>
      <c r="F142" s="1">
        <f>SUM(F2:F140)</f>
        <v>57</v>
      </c>
      <c r="G142" s="1">
        <f>SUM(G2:G140)</f>
        <v>888</v>
      </c>
      <c r="H142" s="1">
        <f>SUM(H2:H140)</f>
        <v>2304</v>
      </c>
      <c r="O142">
        <f>COUNTA(O2:O135)</f>
        <v>60</v>
      </c>
      <c r="P142" s="53">
        <f>Q142/139/8</f>
        <v>37.725719424460429</v>
      </c>
      <c r="Q142">
        <f>SUM(Q2:Q140)</f>
        <v>41951</v>
      </c>
      <c r="S142" t="s">
        <v>1393</v>
      </c>
    </row>
    <row r="143" spans="1:19">
      <c r="A143" s="9"/>
      <c r="B143" s="9"/>
      <c r="D143" s="1"/>
      <c r="F143" s="51">
        <f>F142/H142</f>
        <v>2.4739583333333332E-2</v>
      </c>
      <c r="G143" s="51">
        <f>G142/H142</f>
        <v>0.38541666666666669</v>
      </c>
      <c r="H143" s="54"/>
      <c r="P143" s="53">
        <f>Q143/126/8</f>
        <v>34.523809523809526</v>
      </c>
      <c r="Q143">
        <f>SUM(Q7:Q134)</f>
        <v>34800</v>
      </c>
      <c r="S143" t="s">
        <v>1394</v>
      </c>
    </row>
    <row r="144" spans="1:19">
      <c r="A144" s="9"/>
      <c r="B144" s="9"/>
      <c r="D144" s="1"/>
    </row>
    <row r="145" spans="2:4" customFormat="1">
      <c r="B145" s="14"/>
      <c r="C145" s="1"/>
      <c r="D145" s="1"/>
    </row>
    <row r="147" spans="2:4" customFormat="1">
      <c r="B147" s="19"/>
      <c r="C147" s="1"/>
    </row>
  </sheetData>
  <autoFilter ref="A1:S143"/>
  <phoneticPr fontId="6" type="noConversion"/>
  <conditionalFormatting sqref="H146:H1048576 H143:H144 H2:H141">
    <cfRule type="cellIs" dxfId="0" priority="1" operator="greaterThan">
      <formula>25</formula>
    </cfRule>
  </conditionalFormatting>
  <dataValidations count="1">
    <dataValidation type="list" allowBlank="1" showInputMessage="1" showErrorMessage="1" sqref="D2:D8">
      <formula1>$D$9:$D$141</formula1>
    </dataValidation>
  </dataValidations>
  <pageMargins left="0.75000000000000011" right="0.75000000000000011" top="1" bottom="1" header="0.5" footer="0.5"/>
  <pageSetup paperSize="9" scale="49" fitToHeight="2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Hütten!$C$2:$C$99</xm:f>
          </x14:formula1>
          <xm:sqref>D9:D141</xm:sqref>
        </x14:dataValidation>
        <x14:dataValidation type="list" allowBlank="1" showInputMessage="1" showErrorMessage="1">
          <x14:formula1>
            <xm:f>Hütten!$C$2:$C$134</xm:f>
          </x14:formula1>
          <xm:sqref>E1:E1048576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6"/>
  <sheetViews>
    <sheetView showRuler="0" zoomScale="150" zoomScaleNormal="150" zoomScalePageLayoutView="150" workbookViewId="0">
      <selection activeCell="F42" sqref="F42"/>
    </sheetView>
  </sheetViews>
  <sheetFormatPr baseColWidth="10" defaultRowHeight="15" x14ac:dyDescent="0"/>
  <cols>
    <col min="4" max="4" width="19.83203125" bestFit="1" customWidth="1"/>
    <col min="5" max="5" width="19.33203125" bestFit="1" customWidth="1"/>
  </cols>
  <sheetData>
    <row r="1" spans="1:14">
      <c r="A1" s="35" t="s">
        <v>568</v>
      </c>
      <c r="B1" s="35" t="s">
        <v>569</v>
      </c>
      <c r="C1" s="35" t="s">
        <v>570</v>
      </c>
      <c r="D1" s="35" t="s">
        <v>779</v>
      </c>
      <c r="E1" s="35" t="s">
        <v>571</v>
      </c>
      <c r="F1" s="35" t="s">
        <v>572</v>
      </c>
      <c r="G1" s="35" t="s">
        <v>573</v>
      </c>
      <c r="H1" s="36" t="s">
        <v>574</v>
      </c>
      <c r="I1" s="35" t="s">
        <v>575</v>
      </c>
      <c r="J1" s="35" t="s">
        <v>576</v>
      </c>
      <c r="K1" s="35" t="s">
        <v>577</v>
      </c>
      <c r="L1" s="35" t="s">
        <v>578</v>
      </c>
      <c r="M1" s="35" t="s">
        <v>579</v>
      </c>
      <c r="N1" s="35" t="s">
        <v>580</v>
      </c>
    </row>
    <row r="2" spans="1:14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>
      <c r="A3" s="38">
        <v>40945</v>
      </c>
      <c r="B3" s="35">
        <v>1</v>
      </c>
      <c r="C3" s="35" t="s">
        <v>581</v>
      </c>
      <c r="D3" s="35" t="s">
        <v>582</v>
      </c>
      <c r="E3" s="35" t="s">
        <v>583</v>
      </c>
      <c r="F3" s="35">
        <v>220</v>
      </c>
      <c r="G3" s="35">
        <v>250</v>
      </c>
      <c r="H3" s="36">
        <v>16</v>
      </c>
      <c r="I3" s="35">
        <v>15</v>
      </c>
      <c r="J3" s="37"/>
      <c r="K3" s="35">
        <v>1</v>
      </c>
      <c r="L3" s="37"/>
      <c r="M3" s="37"/>
      <c r="N3" s="35" t="s">
        <v>584</v>
      </c>
    </row>
    <row r="4" spans="1:14">
      <c r="A4" s="38">
        <v>40946</v>
      </c>
      <c r="B4" s="35">
        <v>2</v>
      </c>
      <c r="C4" s="35" t="s">
        <v>581</v>
      </c>
      <c r="D4" s="35" t="s">
        <v>583</v>
      </c>
      <c r="E4" s="35" t="s">
        <v>585</v>
      </c>
      <c r="F4" s="35">
        <v>630</v>
      </c>
      <c r="G4" s="35">
        <v>330</v>
      </c>
      <c r="H4" s="36">
        <v>26</v>
      </c>
      <c r="I4" s="35">
        <v>21</v>
      </c>
      <c r="J4" s="35">
        <v>1</v>
      </c>
      <c r="K4" s="35">
        <v>4</v>
      </c>
      <c r="L4" s="37"/>
      <c r="M4" s="37"/>
      <c r="N4" s="35" t="s">
        <v>586</v>
      </c>
    </row>
    <row r="5" spans="1:14">
      <c r="A5" s="38">
        <v>40947</v>
      </c>
      <c r="B5" s="35">
        <v>3</v>
      </c>
      <c r="C5" s="35" t="s">
        <v>581</v>
      </c>
      <c r="D5" s="35" t="s">
        <v>585</v>
      </c>
      <c r="E5" s="35" t="s">
        <v>587</v>
      </c>
      <c r="F5" s="35">
        <v>770</v>
      </c>
      <c r="G5" s="35">
        <v>710</v>
      </c>
      <c r="H5" s="36">
        <v>30</v>
      </c>
      <c r="I5" s="35">
        <v>22</v>
      </c>
      <c r="J5" s="35">
        <v>4</v>
      </c>
      <c r="K5" s="35">
        <v>4</v>
      </c>
      <c r="L5" s="37"/>
      <c r="M5" s="37"/>
      <c r="N5" s="35" t="s">
        <v>588</v>
      </c>
    </row>
    <row r="6" spans="1:14">
      <c r="A6" s="38">
        <v>40948</v>
      </c>
      <c r="B6" s="35">
        <v>4</v>
      </c>
      <c r="C6" s="35" t="s">
        <v>581</v>
      </c>
      <c r="D6" s="35" t="s">
        <v>587</v>
      </c>
      <c r="E6" s="35" t="s">
        <v>589</v>
      </c>
      <c r="F6" s="35">
        <v>400</v>
      </c>
      <c r="G6" s="35">
        <v>300</v>
      </c>
      <c r="H6" s="36">
        <v>28</v>
      </c>
      <c r="I6" s="35">
        <v>22</v>
      </c>
      <c r="J6" s="35">
        <v>4</v>
      </c>
      <c r="K6" s="35">
        <v>2</v>
      </c>
      <c r="L6" s="37"/>
      <c r="M6" s="37"/>
      <c r="N6" s="35" t="s">
        <v>590</v>
      </c>
    </row>
    <row r="7" spans="1:14">
      <c r="A7" s="38">
        <v>40949</v>
      </c>
      <c r="B7" s="35">
        <v>5</v>
      </c>
      <c r="C7" s="35" t="s">
        <v>581</v>
      </c>
      <c r="D7" s="35" t="s">
        <v>589</v>
      </c>
      <c r="E7" s="35" t="s">
        <v>591</v>
      </c>
      <c r="F7" s="35">
        <v>970</v>
      </c>
      <c r="G7" s="35">
        <v>830</v>
      </c>
      <c r="H7" s="36">
        <v>22</v>
      </c>
      <c r="I7" s="35">
        <v>1</v>
      </c>
      <c r="J7" s="35">
        <v>5</v>
      </c>
      <c r="K7" s="35">
        <v>16</v>
      </c>
      <c r="L7" s="37"/>
      <c r="M7" s="37"/>
      <c r="N7" s="35" t="s">
        <v>592</v>
      </c>
    </row>
    <row r="8" spans="1:14">
      <c r="A8" s="38">
        <v>40950</v>
      </c>
      <c r="B8" s="35">
        <v>6</v>
      </c>
      <c r="C8" s="35" t="s">
        <v>581</v>
      </c>
      <c r="D8" s="35" t="s">
        <v>591</v>
      </c>
      <c r="E8" s="35" t="s">
        <v>593</v>
      </c>
      <c r="F8" s="35">
        <v>730</v>
      </c>
      <c r="G8" s="35">
        <v>610</v>
      </c>
      <c r="H8" s="36">
        <v>20</v>
      </c>
      <c r="I8" s="35">
        <v>2</v>
      </c>
      <c r="J8" s="35">
        <v>16</v>
      </c>
      <c r="K8" s="35">
        <v>2</v>
      </c>
      <c r="L8" s="37"/>
      <c r="M8" s="37"/>
      <c r="N8" s="35" t="s">
        <v>594</v>
      </c>
    </row>
    <row r="9" spans="1:14">
      <c r="A9" s="38">
        <v>40951</v>
      </c>
      <c r="B9" s="35">
        <v>7</v>
      </c>
      <c r="C9" s="35" t="s">
        <v>581</v>
      </c>
      <c r="D9" s="35" t="s">
        <v>593</v>
      </c>
      <c r="E9" s="35" t="s">
        <v>595</v>
      </c>
      <c r="F9" s="35">
        <v>400</v>
      </c>
      <c r="G9" s="35">
        <v>550</v>
      </c>
      <c r="H9" s="36">
        <v>26</v>
      </c>
      <c r="I9" s="35">
        <v>8</v>
      </c>
      <c r="J9" s="35">
        <v>18</v>
      </c>
      <c r="K9" s="37"/>
      <c r="L9" s="37"/>
      <c r="M9" s="37"/>
      <c r="N9" s="35" t="s">
        <v>596</v>
      </c>
    </row>
    <row r="10" spans="1:14">
      <c r="A10" s="38">
        <v>40952</v>
      </c>
      <c r="B10" s="37"/>
      <c r="C10" s="35" t="s">
        <v>581</v>
      </c>
      <c r="D10" s="35" t="s">
        <v>597</v>
      </c>
    </row>
    <row r="11" spans="1:14">
      <c r="A11" s="38">
        <v>40953</v>
      </c>
      <c r="B11" s="37"/>
      <c r="C11" s="35" t="s">
        <v>581</v>
      </c>
      <c r="D11" s="35" t="s">
        <v>597</v>
      </c>
    </row>
    <row r="12" spans="1:14">
      <c r="A12" s="38">
        <v>40954</v>
      </c>
      <c r="B12" s="35">
        <v>8</v>
      </c>
      <c r="C12" s="35" t="s">
        <v>581</v>
      </c>
      <c r="D12" s="35" t="s">
        <v>598</v>
      </c>
      <c r="E12" s="35" t="s">
        <v>599</v>
      </c>
      <c r="F12" s="35">
        <v>550</v>
      </c>
      <c r="G12" s="35">
        <v>160</v>
      </c>
      <c r="H12" s="36">
        <v>19</v>
      </c>
      <c r="I12" s="35">
        <v>8</v>
      </c>
      <c r="J12" s="35">
        <v>11</v>
      </c>
      <c r="K12" s="37"/>
      <c r="L12" s="37"/>
      <c r="M12" s="37"/>
      <c r="N12" s="35" t="s">
        <v>600</v>
      </c>
    </row>
    <row r="13" spans="1:14">
      <c r="A13" s="38">
        <v>40955</v>
      </c>
      <c r="B13" s="35">
        <v>9</v>
      </c>
      <c r="C13" s="35" t="s">
        <v>581</v>
      </c>
      <c r="D13" s="35" t="s">
        <v>599</v>
      </c>
      <c r="E13" s="35" t="s">
        <v>601</v>
      </c>
      <c r="F13" s="35">
        <v>580</v>
      </c>
      <c r="G13" s="35">
        <v>410</v>
      </c>
      <c r="H13" s="36">
        <v>17</v>
      </c>
      <c r="I13" s="37"/>
      <c r="J13" s="35">
        <v>17</v>
      </c>
      <c r="K13" s="37"/>
      <c r="L13" s="37"/>
      <c r="M13" s="37"/>
      <c r="N13" s="35" t="s">
        <v>602</v>
      </c>
    </row>
    <row r="14" spans="1:14">
      <c r="A14" s="38">
        <v>40956</v>
      </c>
      <c r="B14" s="35">
        <v>10</v>
      </c>
      <c r="C14" s="35" t="s">
        <v>581</v>
      </c>
      <c r="D14" s="35" t="s">
        <v>601</v>
      </c>
      <c r="E14" s="35" t="s">
        <v>603</v>
      </c>
      <c r="F14" s="35">
        <v>350</v>
      </c>
      <c r="G14" s="35">
        <v>320</v>
      </c>
      <c r="H14" s="36">
        <v>20</v>
      </c>
      <c r="I14" s="37"/>
      <c r="J14" s="35">
        <v>20</v>
      </c>
      <c r="K14" s="37"/>
      <c r="L14" s="37"/>
      <c r="M14" s="37"/>
      <c r="N14" s="35" t="s">
        <v>586</v>
      </c>
    </row>
    <row r="15" spans="1:14">
      <c r="A15" s="38">
        <v>40957</v>
      </c>
      <c r="B15" s="35">
        <v>11</v>
      </c>
      <c r="C15" s="35" t="s">
        <v>581</v>
      </c>
      <c r="D15" s="35" t="s">
        <v>603</v>
      </c>
      <c r="E15" s="35" t="s">
        <v>604</v>
      </c>
      <c r="F15" s="35">
        <v>690</v>
      </c>
      <c r="G15" s="35">
        <v>640</v>
      </c>
      <c r="H15" s="36">
        <v>22</v>
      </c>
      <c r="I15" s="35">
        <v>1</v>
      </c>
      <c r="J15" s="35">
        <v>21</v>
      </c>
      <c r="K15" s="37"/>
      <c r="L15" s="37"/>
      <c r="M15" s="37"/>
      <c r="N15" s="35" t="s">
        <v>605</v>
      </c>
    </row>
    <row r="16" spans="1:14">
      <c r="A16" s="38">
        <v>40958</v>
      </c>
      <c r="B16" s="35">
        <v>12</v>
      </c>
      <c r="C16" s="35" t="s">
        <v>581</v>
      </c>
      <c r="D16" s="35" t="s">
        <v>604</v>
      </c>
      <c r="E16" s="35" t="s">
        <v>606</v>
      </c>
      <c r="F16" s="35">
        <v>480</v>
      </c>
      <c r="G16" s="35">
        <v>920</v>
      </c>
      <c r="H16" s="36">
        <v>21</v>
      </c>
      <c r="I16" s="35">
        <v>2</v>
      </c>
      <c r="J16" s="35">
        <v>19</v>
      </c>
      <c r="K16" s="37"/>
      <c r="L16" s="37"/>
      <c r="M16" s="37"/>
      <c r="N16" s="35" t="s">
        <v>602</v>
      </c>
    </row>
    <row r="17" spans="1:14">
      <c r="A17" s="38">
        <v>40959</v>
      </c>
      <c r="B17" s="35">
        <v>13</v>
      </c>
      <c r="C17" s="35" t="s">
        <v>581</v>
      </c>
      <c r="D17" s="35" t="s">
        <v>606</v>
      </c>
      <c r="E17" s="35" t="s">
        <v>607</v>
      </c>
      <c r="F17" s="35">
        <v>610</v>
      </c>
      <c r="G17" s="35">
        <v>190</v>
      </c>
      <c r="H17" s="36">
        <v>15</v>
      </c>
      <c r="I17" s="37"/>
      <c r="J17" s="35">
        <v>15</v>
      </c>
      <c r="K17" s="37"/>
      <c r="L17" s="37"/>
      <c r="M17" s="37"/>
      <c r="N17" s="35" t="s">
        <v>608</v>
      </c>
    </row>
    <row r="18" spans="1:14">
      <c r="A18" s="38">
        <v>40960</v>
      </c>
      <c r="B18" s="35">
        <v>14</v>
      </c>
      <c r="C18" s="35" t="s">
        <v>581</v>
      </c>
      <c r="D18" s="35" t="s">
        <v>607</v>
      </c>
      <c r="E18" s="35" t="s">
        <v>609</v>
      </c>
      <c r="F18" s="35">
        <v>560</v>
      </c>
      <c r="G18" s="35">
        <v>720</v>
      </c>
      <c r="H18" s="36">
        <v>17</v>
      </c>
      <c r="I18" s="35">
        <v>2</v>
      </c>
      <c r="J18" s="35">
        <v>15</v>
      </c>
      <c r="K18" s="37"/>
      <c r="L18" s="37"/>
      <c r="M18" s="37"/>
      <c r="N18" s="35" t="s">
        <v>610</v>
      </c>
    </row>
    <row r="19" spans="1:14">
      <c r="A19" s="38">
        <v>40961</v>
      </c>
      <c r="B19" s="35">
        <v>15</v>
      </c>
      <c r="C19" s="35" t="s">
        <v>581</v>
      </c>
      <c r="D19" s="35" t="s">
        <v>609</v>
      </c>
      <c r="E19" s="35" t="s">
        <v>611</v>
      </c>
      <c r="F19" s="35">
        <v>770</v>
      </c>
      <c r="G19" s="35">
        <v>580</v>
      </c>
      <c r="H19" s="36">
        <v>21</v>
      </c>
      <c r="I19" s="37"/>
      <c r="J19" s="35">
        <v>21</v>
      </c>
      <c r="K19" s="37"/>
      <c r="L19" s="37"/>
      <c r="M19" s="37"/>
      <c r="N19" s="35" t="s">
        <v>602</v>
      </c>
    </row>
    <row r="20" spans="1:14">
      <c r="A20" s="38">
        <v>40962</v>
      </c>
      <c r="B20" s="35">
        <v>16</v>
      </c>
      <c r="C20" s="35" t="s">
        <v>581</v>
      </c>
      <c r="D20" s="35" t="s">
        <v>611</v>
      </c>
      <c r="E20" s="35" t="s">
        <v>612</v>
      </c>
      <c r="F20" s="35">
        <v>700</v>
      </c>
      <c r="G20" s="35">
        <v>700</v>
      </c>
      <c r="H20" s="36">
        <v>28</v>
      </c>
      <c r="I20" s="37"/>
      <c r="J20" s="35">
        <v>28</v>
      </c>
      <c r="K20" s="37"/>
      <c r="L20" s="37"/>
      <c r="M20" s="37"/>
      <c r="N20" s="35" t="s">
        <v>613</v>
      </c>
    </row>
    <row r="21" spans="1:14">
      <c r="A21" s="38">
        <v>40963</v>
      </c>
      <c r="B21" s="35">
        <v>17</v>
      </c>
      <c r="C21" s="35" t="s">
        <v>581</v>
      </c>
      <c r="D21" s="35" t="s">
        <v>612</v>
      </c>
      <c r="E21" s="35" t="s">
        <v>614</v>
      </c>
      <c r="F21" s="35">
        <v>950</v>
      </c>
      <c r="G21" s="35">
        <v>900</v>
      </c>
      <c r="H21" s="36">
        <v>31</v>
      </c>
      <c r="I21" s="37"/>
      <c r="J21" s="35">
        <v>29</v>
      </c>
      <c r="K21" s="35">
        <v>2</v>
      </c>
      <c r="L21" s="37"/>
      <c r="M21" s="37"/>
      <c r="N21" s="35" t="s">
        <v>615</v>
      </c>
    </row>
    <row r="22" spans="1:14">
      <c r="A22" s="38">
        <v>40964</v>
      </c>
      <c r="B22" s="35">
        <v>18</v>
      </c>
      <c r="C22" s="35" t="s">
        <v>581</v>
      </c>
      <c r="D22" s="35" t="s">
        <v>614</v>
      </c>
      <c r="E22" s="35" t="s">
        <v>616</v>
      </c>
      <c r="F22" s="35">
        <v>900</v>
      </c>
      <c r="G22" s="35">
        <v>830</v>
      </c>
      <c r="H22" s="36">
        <v>27</v>
      </c>
      <c r="I22" s="37"/>
      <c r="J22" s="35">
        <v>25</v>
      </c>
      <c r="K22" s="35">
        <v>2</v>
      </c>
      <c r="L22" s="37"/>
      <c r="M22" s="37"/>
      <c r="N22" s="35" t="s">
        <v>617</v>
      </c>
    </row>
    <row r="23" spans="1:14">
      <c r="A23" s="38">
        <v>40965</v>
      </c>
      <c r="B23" s="35">
        <v>19</v>
      </c>
      <c r="C23" s="35" t="s">
        <v>581</v>
      </c>
      <c r="D23" s="35" t="s">
        <v>616</v>
      </c>
      <c r="E23" s="35" t="s">
        <v>618</v>
      </c>
      <c r="F23" s="35">
        <v>330</v>
      </c>
      <c r="G23" s="35">
        <v>250</v>
      </c>
      <c r="H23" s="36">
        <v>14</v>
      </c>
      <c r="I23" s="37"/>
      <c r="J23" s="35">
        <v>14</v>
      </c>
      <c r="K23" s="37"/>
      <c r="L23" s="37"/>
      <c r="M23" s="37"/>
      <c r="N23" s="35" t="s">
        <v>619</v>
      </c>
    </row>
    <row r="24" spans="1:14">
      <c r="A24" s="38">
        <v>40966</v>
      </c>
      <c r="B24" s="35">
        <v>20</v>
      </c>
      <c r="C24" s="35" t="s">
        <v>620</v>
      </c>
      <c r="D24" s="35" t="s">
        <v>618</v>
      </c>
      <c r="E24" s="35" t="s">
        <v>621</v>
      </c>
      <c r="F24" s="35">
        <v>490</v>
      </c>
      <c r="G24" s="35">
        <v>490</v>
      </c>
      <c r="H24" s="36">
        <v>14</v>
      </c>
      <c r="I24" s="37"/>
      <c r="J24" s="35">
        <v>14</v>
      </c>
      <c r="K24" s="37"/>
      <c r="L24" s="37"/>
      <c r="M24" s="37"/>
      <c r="N24" s="35" t="s">
        <v>622</v>
      </c>
    </row>
    <row r="25" spans="1:14">
      <c r="A25" s="38">
        <v>40967</v>
      </c>
      <c r="B25" s="35">
        <v>21</v>
      </c>
      <c r="C25" s="35" t="s">
        <v>620</v>
      </c>
      <c r="D25" s="35" t="s">
        <v>621</v>
      </c>
      <c r="E25" s="35" t="s">
        <v>623</v>
      </c>
      <c r="F25" s="35">
        <v>320</v>
      </c>
      <c r="G25" s="35">
        <v>90</v>
      </c>
      <c r="H25" s="36">
        <v>12</v>
      </c>
      <c r="I25" s="36">
        <v>1</v>
      </c>
      <c r="J25" s="36">
        <v>11</v>
      </c>
      <c r="K25" s="37"/>
      <c r="L25" s="37"/>
      <c r="M25" s="37"/>
      <c r="N25" s="35" t="s">
        <v>619</v>
      </c>
    </row>
    <row r="26" spans="1:14">
      <c r="A26" s="38">
        <v>40968</v>
      </c>
      <c r="B26" s="35">
        <v>22</v>
      </c>
      <c r="C26" s="35" t="s">
        <v>620</v>
      </c>
      <c r="D26" s="35" t="s">
        <v>623</v>
      </c>
      <c r="E26" s="35" t="s">
        <v>624</v>
      </c>
      <c r="F26" s="35">
        <v>300</v>
      </c>
      <c r="G26" s="35">
        <v>480</v>
      </c>
      <c r="H26" s="36">
        <v>19</v>
      </c>
      <c r="I26" s="37"/>
      <c r="J26" s="35">
        <v>19</v>
      </c>
      <c r="K26" s="37"/>
      <c r="L26" s="37"/>
      <c r="M26" s="37"/>
      <c r="N26" s="35" t="s">
        <v>625</v>
      </c>
    </row>
    <row r="27" spans="1:14">
      <c r="A27" s="38">
        <v>40969</v>
      </c>
      <c r="B27" s="35">
        <v>23</v>
      </c>
      <c r="C27" s="35" t="s">
        <v>620</v>
      </c>
      <c r="D27" s="35" t="s">
        <v>624</v>
      </c>
      <c r="E27" s="35" t="s">
        <v>626</v>
      </c>
      <c r="F27" s="35">
        <v>600</v>
      </c>
      <c r="G27" s="35">
        <v>300</v>
      </c>
      <c r="H27" s="36">
        <v>13</v>
      </c>
      <c r="I27" s="37"/>
      <c r="J27" s="35">
        <v>13</v>
      </c>
      <c r="K27" s="37"/>
      <c r="L27" s="37"/>
      <c r="M27" s="37"/>
      <c r="N27" s="35" t="s">
        <v>627</v>
      </c>
    </row>
    <row r="28" spans="1:14">
      <c r="A28" s="38">
        <v>40970</v>
      </c>
      <c r="B28" s="35">
        <v>24</v>
      </c>
      <c r="C28" s="35" t="s">
        <v>620</v>
      </c>
      <c r="D28" s="35" t="s">
        <v>626</v>
      </c>
      <c r="E28" s="35" t="s">
        <v>628</v>
      </c>
      <c r="F28" s="35">
        <v>510</v>
      </c>
      <c r="G28" s="35">
        <v>700</v>
      </c>
      <c r="H28" s="36">
        <v>20</v>
      </c>
      <c r="I28" s="35">
        <v>2</v>
      </c>
      <c r="J28" s="35">
        <v>18</v>
      </c>
      <c r="K28" s="37"/>
      <c r="L28" s="37"/>
      <c r="M28" s="37"/>
      <c r="N28" s="35" t="s">
        <v>586</v>
      </c>
    </row>
    <row r="29" spans="1:14">
      <c r="A29" s="38">
        <v>40971</v>
      </c>
      <c r="B29" s="35">
        <v>25</v>
      </c>
      <c r="C29" s="35" t="s">
        <v>620</v>
      </c>
      <c r="D29" s="35" t="s">
        <v>628</v>
      </c>
      <c r="E29" s="35" t="s">
        <v>629</v>
      </c>
      <c r="F29" s="35">
        <v>990</v>
      </c>
      <c r="G29" s="35">
        <v>1160</v>
      </c>
      <c r="H29" s="36">
        <v>26</v>
      </c>
      <c r="I29" s="35">
        <v>3</v>
      </c>
      <c r="J29" s="35">
        <v>23</v>
      </c>
      <c r="K29" s="37"/>
      <c r="L29" s="37"/>
      <c r="M29" s="37"/>
      <c r="N29" s="35" t="s">
        <v>630</v>
      </c>
    </row>
    <row r="30" spans="1:14">
      <c r="A30" s="38">
        <v>40972</v>
      </c>
      <c r="B30" s="35">
        <v>26</v>
      </c>
      <c r="C30" s="35" t="s">
        <v>620</v>
      </c>
      <c r="D30" s="35" t="s">
        <v>629</v>
      </c>
      <c r="E30" s="35" t="s">
        <v>631</v>
      </c>
      <c r="F30" s="35">
        <v>230</v>
      </c>
      <c r="G30" s="35">
        <v>360</v>
      </c>
      <c r="H30" s="36">
        <v>16</v>
      </c>
      <c r="I30" s="35">
        <v>2</v>
      </c>
      <c r="J30" s="35">
        <v>14</v>
      </c>
      <c r="K30" s="37"/>
      <c r="L30" s="37"/>
      <c r="M30" s="37"/>
      <c r="N30" s="35" t="s">
        <v>602</v>
      </c>
    </row>
    <row r="31" spans="1:14">
      <c r="A31" s="38">
        <v>40973</v>
      </c>
      <c r="B31" s="35">
        <v>27</v>
      </c>
      <c r="C31" s="35" t="s">
        <v>632</v>
      </c>
      <c r="D31" s="35" t="s">
        <v>631</v>
      </c>
      <c r="E31" s="35" t="s">
        <v>633</v>
      </c>
      <c r="F31" s="35">
        <v>400</v>
      </c>
      <c r="G31" s="35">
        <v>400</v>
      </c>
      <c r="H31" s="36">
        <v>14</v>
      </c>
      <c r="I31" s="37"/>
      <c r="J31" s="35">
        <v>14</v>
      </c>
      <c r="K31" s="37"/>
      <c r="L31" s="37"/>
      <c r="M31" s="37"/>
      <c r="N31" s="35" t="s">
        <v>634</v>
      </c>
    </row>
    <row r="32" spans="1:14">
      <c r="A32" s="38">
        <v>40974</v>
      </c>
      <c r="B32" s="35">
        <v>28</v>
      </c>
      <c r="C32" s="35" t="s">
        <v>632</v>
      </c>
      <c r="D32" s="35" t="s">
        <v>633</v>
      </c>
      <c r="E32" s="35" t="s">
        <v>635</v>
      </c>
      <c r="F32" s="35">
        <v>350</v>
      </c>
      <c r="G32" s="35">
        <v>460</v>
      </c>
      <c r="H32" s="36">
        <v>14</v>
      </c>
      <c r="I32" s="37"/>
      <c r="J32" s="35">
        <v>14</v>
      </c>
      <c r="K32" s="37"/>
      <c r="L32" s="37"/>
      <c r="M32" s="37"/>
      <c r="N32" s="35" t="s">
        <v>636</v>
      </c>
    </row>
    <row r="33" spans="1:14">
      <c r="A33" s="38">
        <v>40975</v>
      </c>
      <c r="B33" s="35">
        <v>29</v>
      </c>
      <c r="C33" s="35" t="s">
        <v>632</v>
      </c>
      <c r="D33" s="35" t="s">
        <v>635</v>
      </c>
      <c r="E33" s="35" t="s">
        <v>637</v>
      </c>
      <c r="F33" s="35">
        <v>590</v>
      </c>
      <c r="G33" s="35">
        <v>570</v>
      </c>
      <c r="H33" s="36">
        <v>13</v>
      </c>
      <c r="I33" s="37"/>
      <c r="J33" s="35">
        <v>13</v>
      </c>
      <c r="K33" s="37"/>
      <c r="L33" s="37"/>
      <c r="M33" s="37"/>
      <c r="N33" s="35" t="s">
        <v>610</v>
      </c>
    </row>
    <row r="34" spans="1:14">
      <c r="A34" s="38">
        <v>40976</v>
      </c>
      <c r="B34" s="35">
        <v>30</v>
      </c>
      <c r="C34" s="35" t="s">
        <v>632</v>
      </c>
      <c r="D34" s="35" t="s">
        <v>637</v>
      </c>
      <c r="E34" s="35" t="s">
        <v>638</v>
      </c>
      <c r="F34" s="35">
        <v>710</v>
      </c>
      <c r="G34" s="35">
        <v>530</v>
      </c>
      <c r="H34" s="36">
        <v>17</v>
      </c>
      <c r="I34" s="35">
        <v>1</v>
      </c>
      <c r="J34" s="35">
        <v>16</v>
      </c>
      <c r="K34" s="37"/>
      <c r="L34" s="37"/>
      <c r="M34" s="37"/>
      <c r="N34" s="35" t="s">
        <v>590</v>
      </c>
    </row>
    <row r="35" spans="1:14">
      <c r="A35" s="38">
        <v>40977</v>
      </c>
      <c r="B35" s="35">
        <v>31</v>
      </c>
      <c r="C35" s="35" t="s">
        <v>632</v>
      </c>
      <c r="D35" s="35" t="s">
        <v>638</v>
      </c>
      <c r="E35" s="35" t="s">
        <v>639</v>
      </c>
      <c r="F35" s="35">
        <v>790</v>
      </c>
      <c r="G35" s="35">
        <v>630</v>
      </c>
      <c r="H35" s="36">
        <v>16</v>
      </c>
      <c r="I35" s="37"/>
      <c r="J35" s="35">
        <v>11</v>
      </c>
      <c r="K35" s="35">
        <v>5</v>
      </c>
      <c r="L35" s="37"/>
      <c r="M35" s="37"/>
      <c r="N35" s="35" t="s">
        <v>640</v>
      </c>
    </row>
    <row r="36" spans="1:14">
      <c r="A36" s="38">
        <v>40978</v>
      </c>
      <c r="B36" s="35">
        <v>32</v>
      </c>
      <c r="C36" s="35" t="s">
        <v>632</v>
      </c>
      <c r="D36" s="35" t="s">
        <v>639</v>
      </c>
      <c r="E36" s="35" t="s">
        <v>641</v>
      </c>
      <c r="F36" s="35">
        <v>120</v>
      </c>
      <c r="G36" s="35">
        <v>320</v>
      </c>
      <c r="H36" s="36">
        <v>15</v>
      </c>
      <c r="I36" s="37"/>
      <c r="J36" s="35">
        <v>15</v>
      </c>
      <c r="K36" s="37"/>
      <c r="L36" s="37"/>
      <c r="M36" s="37"/>
      <c r="N36" s="35" t="s">
        <v>642</v>
      </c>
    </row>
    <row r="37" spans="1:14">
      <c r="A37" s="38">
        <v>40979</v>
      </c>
      <c r="B37" s="35">
        <v>33</v>
      </c>
      <c r="C37" s="35" t="s">
        <v>632</v>
      </c>
      <c r="D37" s="35" t="s">
        <v>641</v>
      </c>
      <c r="E37" s="35" t="s">
        <v>643</v>
      </c>
      <c r="F37" s="35">
        <v>60</v>
      </c>
      <c r="G37" s="35">
        <v>800</v>
      </c>
      <c r="H37" s="36">
        <v>24</v>
      </c>
      <c r="I37" s="35">
        <v>12</v>
      </c>
      <c r="J37" s="35">
        <v>12</v>
      </c>
      <c r="K37" s="37"/>
      <c r="L37" s="37"/>
      <c r="M37" s="37"/>
      <c r="N37" s="35" t="s">
        <v>644</v>
      </c>
    </row>
    <row r="38" spans="1:14">
      <c r="A38" s="38">
        <v>40980</v>
      </c>
      <c r="B38" s="35">
        <v>34</v>
      </c>
      <c r="C38" s="35" t="s">
        <v>632</v>
      </c>
      <c r="D38" s="35" t="s">
        <v>643</v>
      </c>
      <c r="E38" s="35" t="s">
        <v>645</v>
      </c>
      <c r="F38" s="35">
        <v>840</v>
      </c>
      <c r="G38" s="35">
        <v>40</v>
      </c>
      <c r="H38" s="36">
        <v>11</v>
      </c>
      <c r="I38" s="35">
        <v>4</v>
      </c>
      <c r="J38" s="35">
        <v>7</v>
      </c>
      <c r="K38" s="37"/>
      <c r="L38" s="37"/>
      <c r="M38" s="37"/>
      <c r="N38" s="35" t="s">
        <v>646</v>
      </c>
    </row>
    <row r="39" spans="1:14">
      <c r="A39" s="38">
        <v>40981</v>
      </c>
      <c r="B39" s="35">
        <v>35</v>
      </c>
      <c r="C39" s="35" t="s">
        <v>632</v>
      </c>
      <c r="D39" s="35" t="s">
        <v>645</v>
      </c>
      <c r="E39" s="35" t="s">
        <v>647</v>
      </c>
      <c r="F39" s="35">
        <v>280</v>
      </c>
      <c r="G39" s="35">
        <v>560</v>
      </c>
      <c r="H39" s="36">
        <v>19</v>
      </c>
      <c r="I39" s="35">
        <v>2</v>
      </c>
      <c r="J39" s="35">
        <v>17</v>
      </c>
      <c r="K39" s="37"/>
      <c r="L39" s="37"/>
      <c r="M39" s="37"/>
      <c r="N39" s="35" t="s">
        <v>636</v>
      </c>
    </row>
    <row r="40" spans="1:14">
      <c r="A40" s="38">
        <v>40982</v>
      </c>
      <c r="B40" s="35">
        <v>36</v>
      </c>
      <c r="C40" s="35" t="s">
        <v>632</v>
      </c>
      <c r="D40" s="35" t="s">
        <v>647</v>
      </c>
      <c r="E40" s="35" t="s">
        <v>648</v>
      </c>
      <c r="F40" s="35">
        <v>80</v>
      </c>
      <c r="G40" s="35">
        <v>400</v>
      </c>
      <c r="H40" s="36">
        <v>19</v>
      </c>
      <c r="I40" s="35">
        <v>19</v>
      </c>
      <c r="J40" s="37"/>
      <c r="K40" s="37"/>
      <c r="L40" s="37"/>
      <c r="M40" s="37"/>
      <c r="N40" s="35" t="s">
        <v>649</v>
      </c>
    </row>
    <row r="41" spans="1:14">
      <c r="A41" s="38">
        <v>40983</v>
      </c>
      <c r="B41" s="35" t="s">
        <v>650</v>
      </c>
    </row>
    <row r="42" spans="1:14">
      <c r="A42" s="38">
        <v>40984</v>
      </c>
      <c r="B42" s="35">
        <v>37</v>
      </c>
      <c r="C42" s="35" t="s">
        <v>632</v>
      </c>
      <c r="D42" s="35" t="s">
        <v>648</v>
      </c>
      <c r="E42" s="35" t="s">
        <v>651</v>
      </c>
      <c r="F42" s="35">
        <v>420</v>
      </c>
      <c r="G42" s="35">
        <v>80</v>
      </c>
      <c r="H42" s="36">
        <v>16</v>
      </c>
      <c r="I42" s="35">
        <v>16</v>
      </c>
      <c r="J42" s="37"/>
      <c r="K42" s="37"/>
      <c r="L42" s="37"/>
      <c r="M42" s="37"/>
      <c r="N42" s="35" t="s">
        <v>652</v>
      </c>
    </row>
    <row r="43" spans="1:14">
      <c r="A43" s="38">
        <v>40985</v>
      </c>
      <c r="B43" s="35">
        <v>38</v>
      </c>
      <c r="C43" s="35" t="s">
        <v>632</v>
      </c>
      <c r="D43" s="35" t="s">
        <v>651</v>
      </c>
      <c r="E43" s="35" t="s">
        <v>653</v>
      </c>
      <c r="F43" s="35">
        <v>430</v>
      </c>
      <c r="G43" s="35">
        <v>240</v>
      </c>
      <c r="H43" s="36">
        <v>18</v>
      </c>
      <c r="I43" s="35">
        <v>16</v>
      </c>
      <c r="J43" s="35">
        <v>2</v>
      </c>
      <c r="K43" s="37"/>
      <c r="L43" s="37"/>
      <c r="M43" s="37"/>
      <c r="N43" s="35" t="s">
        <v>649</v>
      </c>
    </row>
    <row r="44" spans="1:14">
      <c r="A44" s="38">
        <v>40986</v>
      </c>
      <c r="B44" s="35">
        <v>39</v>
      </c>
      <c r="C44" s="35" t="s">
        <v>632</v>
      </c>
      <c r="D44" s="35" t="s">
        <v>653</v>
      </c>
      <c r="E44" s="35" t="s">
        <v>654</v>
      </c>
      <c r="F44" s="35">
        <v>350</v>
      </c>
      <c r="G44" s="35">
        <v>60</v>
      </c>
      <c r="H44" s="36">
        <v>14</v>
      </c>
      <c r="I44" s="37"/>
      <c r="J44" s="35">
        <v>14</v>
      </c>
      <c r="K44" s="37"/>
      <c r="L44" s="37"/>
      <c r="M44" s="37"/>
      <c r="N44" s="35" t="s">
        <v>655</v>
      </c>
    </row>
    <row r="45" spans="1:14">
      <c r="A45" s="38">
        <v>40987</v>
      </c>
      <c r="B45" s="35">
        <v>40</v>
      </c>
      <c r="C45" s="35" t="s">
        <v>632</v>
      </c>
      <c r="D45" s="35" t="s">
        <v>654</v>
      </c>
      <c r="E45" s="35" t="s">
        <v>656</v>
      </c>
      <c r="F45" s="35">
        <v>280</v>
      </c>
      <c r="G45" s="35">
        <v>360</v>
      </c>
      <c r="H45" s="36">
        <v>15</v>
      </c>
      <c r="I45" s="37"/>
      <c r="J45" s="35">
        <v>15</v>
      </c>
      <c r="K45" s="37"/>
      <c r="L45" s="37"/>
      <c r="M45" s="37"/>
      <c r="N45" s="35" t="s">
        <v>657</v>
      </c>
    </row>
    <row r="46" spans="1:14">
      <c r="A46" s="38">
        <v>40988</v>
      </c>
      <c r="B46" s="35">
        <v>41</v>
      </c>
      <c r="C46" s="35" t="s">
        <v>632</v>
      </c>
      <c r="D46" s="35" t="s">
        <v>656</v>
      </c>
      <c r="E46" s="35" t="s">
        <v>658</v>
      </c>
      <c r="F46" s="35">
        <v>80</v>
      </c>
      <c r="G46" s="35">
        <v>250</v>
      </c>
      <c r="H46" s="36">
        <v>12</v>
      </c>
      <c r="I46" s="37"/>
      <c r="J46" s="35">
        <v>12</v>
      </c>
      <c r="K46" s="37"/>
      <c r="L46" s="37"/>
      <c r="M46" s="37"/>
      <c r="N46" s="35" t="s">
        <v>659</v>
      </c>
    </row>
    <row r="47" spans="1:14">
      <c r="A47" s="38">
        <v>40989</v>
      </c>
      <c r="B47" s="35">
        <v>42</v>
      </c>
      <c r="C47" s="35" t="s">
        <v>632</v>
      </c>
      <c r="D47" s="35" t="s">
        <v>660</v>
      </c>
      <c r="E47" s="35" t="s">
        <v>661</v>
      </c>
      <c r="F47" s="35">
        <v>850</v>
      </c>
      <c r="G47" s="35">
        <v>800</v>
      </c>
      <c r="H47" s="36">
        <v>15</v>
      </c>
      <c r="I47" s="37"/>
      <c r="J47" s="35">
        <v>10</v>
      </c>
      <c r="K47" s="35">
        <v>5</v>
      </c>
      <c r="L47" s="37"/>
      <c r="M47" s="37"/>
      <c r="N47" s="35" t="s">
        <v>662</v>
      </c>
    </row>
    <row r="48" spans="1:14">
      <c r="A48" s="38">
        <v>40990</v>
      </c>
      <c r="B48" s="35">
        <v>43</v>
      </c>
      <c r="C48" s="35" t="s">
        <v>632</v>
      </c>
      <c r="D48" s="35" t="s">
        <v>661</v>
      </c>
      <c r="E48" s="35" t="s">
        <v>663</v>
      </c>
      <c r="F48" s="35">
        <v>330</v>
      </c>
      <c r="G48" s="35">
        <v>310</v>
      </c>
      <c r="H48" s="36">
        <v>17</v>
      </c>
      <c r="I48" s="37"/>
      <c r="J48" s="35">
        <v>11</v>
      </c>
      <c r="K48" s="35">
        <v>6</v>
      </c>
      <c r="L48" s="37"/>
      <c r="M48" s="37"/>
      <c r="N48" s="35" t="s">
        <v>608</v>
      </c>
    </row>
    <row r="49" spans="1:14">
      <c r="A49" s="38">
        <v>40991</v>
      </c>
      <c r="B49" s="35">
        <v>44</v>
      </c>
      <c r="C49" s="35" t="s">
        <v>632</v>
      </c>
      <c r="D49" s="35" t="s">
        <v>663</v>
      </c>
      <c r="E49" s="35" t="s">
        <v>664</v>
      </c>
      <c r="F49" s="35">
        <v>410</v>
      </c>
      <c r="G49" s="35">
        <v>700</v>
      </c>
      <c r="H49" s="36">
        <v>20</v>
      </c>
      <c r="I49" s="37"/>
      <c r="J49" s="35">
        <v>11</v>
      </c>
      <c r="K49" s="35">
        <v>9</v>
      </c>
      <c r="L49" s="37"/>
      <c r="M49" s="37"/>
      <c r="N49" s="35" t="s">
        <v>657</v>
      </c>
    </row>
    <row r="50" spans="1:14">
      <c r="A50" s="38">
        <v>40992</v>
      </c>
      <c r="B50" s="35">
        <v>45</v>
      </c>
      <c r="C50" s="35" t="s">
        <v>632</v>
      </c>
      <c r="D50" s="35" t="s">
        <v>664</v>
      </c>
      <c r="E50" s="35" t="s">
        <v>665</v>
      </c>
      <c r="F50" s="35">
        <v>330</v>
      </c>
      <c r="G50" s="35">
        <v>360</v>
      </c>
      <c r="H50" s="36">
        <v>18</v>
      </c>
      <c r="I50" s="35">
        <v>12</v>
      </c>
      <c r="J50" s="35">
        <v>1</v>
      </c>
      <c r="K50" s="35">
        <v>5</v>
      </c>
      <c r="L50" s="37"/>
      <c r="M50" s="37"/>
      <c r="N50" s="35" t="s">
        <v>640</v>
      </c>
    </row>
    <row r="51" spans="1:14">
      <c r="A51" s="38">
        <v>40993</v>
      </c>
      <c r="B51" s="35">
        <v>46</v>
      </c>
      <c r="C51" s="35" t="s">
        <v>632</v>
      </c>
      <c r="D51" s="35" t="s">
        <v>666</v>
      </c>
      <c r="E51" s="35" t="s">
        <v>667</v>
      </c>
      <c r="F51" s="35">
        <v>420</v>
      </c>
      <c r="G51" s="35">
        <v>390</v>
      </c>
      <c r="H51" s="36">
        <v>20</v>
      </c>
      <c r="I51" s="35">
        <v>20</v>
      </c>
      <c r="J51" s="37"/>
      <c r="K51" s="37"/>
      <c r="L51" s="37"/>
      <c r="M51" s="37"/>
      <c r="N51" s="35" t="s">
        <v>655</v>
      </c>
    </row>
    <row r="52" spans="1:14">
      <c r="A52" s="38">
        <v>40994</v>
      </c>
      <c r="B52" s="35">
        <v>47</v>
      </c>
      <c r="C52" s="35" t="s">
        <v>632</v>
      </c>
      <c r="D52" s="35" t="s">
        <v>667</v>
      </c>
      <c r="E52" s="35" t="s">
        <v>668</v>
      </c>
      <c r="F52" s="35">
        <v>300</v>
      </c>
      <c r="G52" s="35">
        <v>130</v>
      </c>
      <c r="H52" s="36">
        <v>16</v>
      </c>
      <c r="I52" s="35">
        <v>4</v>
      </c>
      <c r="J52" s="35">
        <v>2</v>
      </c>
      <c r="K52" s="35">
        <v>10</v>
      </c>
      <c r="L52" s="37"/>
      <c r="M52" s="37"/>
      <c r="N52" s="35" t="s">
        <v>655</v>
      </c>
    </row>
    <row r="53" spans="1:14">
      <c r="A53" s="38">
        <v>40995</v>
      </c>
      <c r="B53" s="35">
        <v>48</v>
      </c>
      <c r="C53" s="35" t="s">
        <v>632</v>
      </c>
      <c r="D53" s="35" t="s">
        <v>668</v>
      </c>
      <c r="E53" s="35" t="s">
        <v>669</v>
      </c>
      <c r="F53" s="35">
        <v>150</v>
      </c>
      <c r="G53" s="35">
        <v>320</v>
      </c>
      <c r="H53" s="36">
        <v>16</v>
      </c>
      <c r="I53" s="37"/>
      <c r="J53" s="35">
        <v>2</v>
      </c>
      <c r="K53" s="35">
        <v>14</v>
      </c>
      <c r="L53" s="37"/>
      <c r="M53" s="37"/>
      <c r="N53" s="35" t="s">
        <v>642</v>
      </c>
    </row>
    <row r="54" spans="1:14">
      <c r="A54" s="38">
        <v>40996</v>
      </c>
      <c r="B54" s="35">
        <v>49</v>
      </c>
      <c r="C54" s="35" t="s">
        <v>632</v>
      </c>
      <c r="D54" s="35" t="s">
        <v>669</v>
      </c>
      <c r="E54" s="35" t="s">
        <v>670</v>
      </c>
      <c r="F54" s="35">
        <v>570</v>
      </c>
      <c r="G54" s="35">
        <v>420</v>
      </c>
      <c r="H54" s="36">
        <v>18</v>
      </c>
      <c r="I54" s="37"/>
      <c r="J54" s="37"/>
      <c r="K54" s="35">
        <v>17</v>
      </c>
      <c r="L54" s="37"/>
      <c r="M54" s="37"/>
      <c r="N54" s="35" t="s">
        <v>640</v>
      </c>
    </row>
    <row r="55" spans="1:14">
      <c r="A55" s="38">
        <v>40997</v>
      </c>
      <c r="B55" s="35">
        <v>50</v>
      </c>
      <c r="C55" s="35" t="s">
        <v>632</v>
      </c>
      <c r="D55" s="35" t="s">
        <v>670</v>
      </c>
      <c r="E55" s="35" t="s">
        <v>671</v>
      </c>
      <c r="F55" s="35">
        <v>290</v>
      </c>
      <c r="G55" s="35">
        <v>1070</v>
      </c>
      <c r="H55" s="36">
        <v>21</v>
      </c>
      <c r="I55" s="35">
        <v>10</v>
      </c>
      <c r="J55" s="35">
        <v>7</v>
      </c>
      <c r="K55" s="35">
        <v>4</v>
      </c>
      <c r="L55" s="37"/>
      <c r="M55" s="37"/>
      <c r="N55" s="35" t="s">
        <v>657</v>
      </c>
    </row>
    <row r="56" spans="1:14">
      <c r="A56" s="38">
        <v>40998</v>
      </c>
      <c r="B56" s="35">
        <v>51</v>
      </c>
      <c r="C56" s="35" t="s">
        <v>632</v>
      </c>
      <c r="D56" s="35" t="s">
        <v>671</v>
      </c>
      <c r="E56" s="35" t="s">
        <v>672</v>
      </c>
      <c r="F56" s="35">
        <v>750</v>
      </c>
      <c r="G56" s="35">
        <v>190</v>
      </c>
      <c r="H56" s="36">
        <v>22</v>
      </c>
      <c r="I56" s="35">
        <v>12</v>
      </c>
      <c r="J56" s="35">
        <v>10</v>
      </c>
      <c r="K56" s="37"/>
      <c r="L56" s="37"/>
      <c r="M56" s="37"/>
      <c r="N56" s="35" t="s">
        <v>640</v>
      </c>
    </row>
    <row r="57" spans="1:14">
      <c r="A57" s="38">
        <v>40999</v>
      </c>
      <c r="B57" s="35">
        <v>52</v>
      </c>
      <c r="C57" s="35" t="s">
        <v>581</v>
      </c>
      <c r="D57" s="35" t="s">
        <v>672</v>
      </c>
      <c r="E57" s="35" t="s">
        <v>673</v>
      </c>
      <c r="F57" s="35">
        <v>810</v>
      </c>
      <c r="G57" s="35">
        <v>1040</v>
      </c>
      <c r="H57" s="36">
        <v>27</v>
      </c>
      <c r="I57" s="35">
        <v>7</v>
      </c>
      <c r="J57" s="35">
        <v>20</v>
      </c>
      <c r="K57" s="37"/>
      <c r="L57" s="37"/>
      <c r="M57" s="37"/>
      <c r="N57" s="35" t="s">
        <v>674</v>
      </c>
    </row>
    <row r="58" spans="1:14">
      <c r="A58" s="38">
        <v>41000</v>
      </c>
      <c r="B58" s="35">
        <v>53</v>
      </c>
      <c r="C58" s="35" t="s">
        <v>581</v>
      </c>
      <c r="D58" s="35" t="s">
        <v>673</v>
      </c>
      <c r="E58" s="35" t="s">
        <v>675</v>
      </c>
      <c r="F58" s="35">
        <v>650</v>
      </c>
      <c r="G58" s="35">
        <v>660</v>
      </c>
      <c r="H58" s="36">
        <v>26</v>
      </c>
      <c r="I58" s="35">
        <v>3</v>
      </c>
      <c r="J58" s="35">
        <v>23</v>
      </c>
      <c r="K58" s="37"/>
      <c r="L58" s="37"/>
      <c r="M58" s="37"/>
      <c r="N58" s="35" t="s">
        <v>676</v>
      </c>
    </row>
    <row r="59" spans="1:14">
      <c r="A59" s="38">
        <v>41001</v>
      </c>
      <c r="B59" s="35">
        <v>54</v>
      </c>
      <c r="C59" s="35" t="s">
        <v>581</v>
      </c>
      <c r="D59" s="35" t="s">
        <v>675</v>
      </c>
      <c r="E59" s="35" t="s">
        <v>677</v>
      </c>
      <c r="F59" s="35">
        <v>640</v>
      </c>
      <c r="G59" s="35">
        <v>520</v>
      </c>
      <c r="H59" s="36">
        <v>28</v>
      </c>
      <c r="I59" s="35">
        <v>11</v>
      </c>
      <c r="J59" s="35">
        <v>17</v>
      </c>
      <c r="K59" s="37"/>
      <c r="L59" s="37"/>
      <c r="M59" s="37"/>
      <c r="N59" s="35" t="s">
        <v>596</v>
      </c>
    </row>
    <row r="60" spans="1:14">
      <c r="A60" s="38">
        <v>41002</v>
      </c>
      <c r="B60" s="35">
        <v>55</v>
      </c>
      <c r="C60" s="35" t="s">
        <v>581</v>
      </c>
      <c r="D60" s="35" t="s">
        <v>677</v>
      </c>
      <c r="E60" s="35" t="s">
        <v>678</v>
      </c>
      <c r="F60" s="35">
        <v>480</v>
      </c>
      <c r="G60" s="35">
        <v>480</v>
      </c>
      <c r="H60" s="36">
        <v>25</v>
      </c>
      <c r="I60" s="37"/>
      <c r="J60" s="35">
        <v>14</v>
      </c>
      <c r="K60" s="35">
        <v>11</v>
      </c>
      <c r="L60" s="37"/>
      <c r="M60" s="37"/>
      <c r="N60" s="35" t="s">
        <v>644</v>
      </c>
    </row>
    <row r="61" spans="1:14">
      <c r="A61" s="38">
        <v>41003</v>
      </c>
      <c r="B61" s="35">
        <v>56</v>
      </c>
      <c r="C61" s="35" t="s">
        <v>581</v>
      </c>
      <c r="D61" s="35" t="s">
        <v>678</v>
      </c>
      <c r="E61" s="35" t="s">
        <v>679</v>
      </c>
      <c r="F61" s="35">
        <v>340</v>
      </c>
      <c r="G61" s="35">
        <v>620</v>
      </c>
      <c r="H61" s="36">
        <v>23</v>
      </c>
      <c r="I61" s="35">
        <v>2</v>
      </c>
      <c r="J61" s="35">
        <v>13</v>
      </c>
      <c r="K61" s="35">
        <v>8</v>
      </c>
      <c r="L61" s="37"/>
      <c r="M61" s="37"/>
      <c r="N61" s="35" t="s">
        <v>596</v>
      </c>
    </row>
    <row r="62" spans="1:14">
      <c r="A62" s="38">
        <v>41004</v>
      </c>
      <c r="B62" s="35">
        <v>57</v>
      </c>
      <c r="C62" s="35" t="s">
        <v>581</v>
      </c>
      <c r="D62" s="35" t="s">
        <v>679</v>
      </c>
      <c r="E62" s="35" t="s">
        <v>680</v>
      </c>
      <c r="F62" s="35">
        <v>680</v>
      </c>
      <c r="G62" s="35">
        <v>520</v>
      </c>
      <c r="H62" s="36">
        <v>31</v>
      </c>
      <c r="I62" s="35">
        <v>9</v>
      </c>
      <c r="J62" s="35">
        <v>22</v>
      </c>
      <c r="K62" s="37"/>
      <c r="L62" s="37"/>
      <c r="M62" s="37"/>
      <c r="N62" s="35" t="s">
        <v>592</v>
      </c>
    </row>
    <row r="63" spans="1:14">
      <c r="A63" s="38">
        <v>41005</v>
      </c>
      <c r="B63" s="35">
        <v>58</v>
      </c>
      <c r="C63" s="35" t="s">
        <v>581</v>
      </c>
      <c r="D63" s="35" t="s">
        <v>680</v>
      </c>
      <c r="E63" s="35" t="s">
        <v>681</v>
      </c>
      <c r="F63" s="35">
        <v>790</v>
      </c>
      <c r="G63" s="35">
        <v>510</v>
      </c>
      <c r="H63" s="36">
        <v>22</v>
      </c>
      <c r="I63" s="37"/>
      <c r="J63" s="37"/>
      <c r="K63" s="35">
        <v>22</v>
      </c>
      <c r="L63" s="37"/>
      <c r="M63" s="37"/>
      <c r="N63" s="35" t="s">
        <v>644</v>
      </c>
    </row>
    <row r="64" spans="1:14">
      <c r="A64" s="38">
        <v>41006</v>
      </c>
      <c r="B64" s="35">
        <v>59</v>
      </c>
      <c r="C64" s="35" t="s">
        <v>581</v>
      </c>
      <c r="D64" s="35" t="s">
        <v>681</v>
      </c>
      <c r="E64" s="35" t="s">
        <v>682</v>
      </c>
      <c r="F64" s="35">
        <v>640</v>
      </c>
      <c r="G64" s="35">
        <v>990</v>
      </c>
      <c r="H64" s="36">
        <v>24</v>
      </c>
      <c r="I64" s="35">
        <v>4</v>
      </c>
      <c r="J64" s="35">
        <v>7</v>
      </c>
      <c r="K64" s="35">
        <v>13</v>
      </c>
      <c r="L64" s="37"/>
      <c r="M64" s="37"/>
      <c r="N64" s="35" t="s">
        <v>594</v>
      </c>
    </row>
    <row r="65" spans="1:14">
      <c r="A65" s="38">
        <v>41007</v>
      </c>
      <c r="B65" s="35">
        <v>60</v>
      </c>
      <c r="C65" s="35" t="s">
        <v>581</v>
      </c>
      <c r="D65" s="35" t="s">
        <v>682</v>
      </c>
      <c r="E65" s="35" t="s">
        <v>683</v>
      </c>
      <c r="F65" s="35">
        <v>200</v>
      </c>
      <c r="G65" s="35">
        <v>520</v>
      </c>
      <c r="H65" s="36">
        <v>32</v>
      </c>
      <c r="I65" s="35">
        <v>25</v>
      </c>
      <c r="J65" s="35">
        <v>3</v>
      </c>
      <c r="K65" s="35">
        <v>4</v>
      </c>
      <c r="L65" s="37"/>
      <c r="M65" s="37"/>
      <c r="N65" s="35" t="s">
        <v>644</v>
      </c>
    </row>
    <row r="66" spans="1:14">
      <c r="A66" s="38">
        <v>41008</v>
      </c>
      <c r="B66" s="35">
        <v>61</v>
      </c>
      <c r="C66" s="35" t="s">
        <v>581</v>
      </c>
      <c r="D66" s="35" t="s">
        <v>683</v>
      </c>
      <c r="E66" s="35" t="s">
        <v>684</v>
      </c>
      <c r="F66" s="35">
        <v>870</v>
      </c>
      <c r="G66" s="35">
        <v>620</v>
      </c>
      <c r="H66" s="36">
        <v>27</v>
      </c>
      <c r="I66" s="35">
        <v>14</v>
      </c>
      <c r="J66" s="35">
        <v>2</v>
      </c>
      <c r="K66" s="35">
        <v>11</v>
      </c>
      <c r="L66" s="37"/>
      <c r="M66" s="37"/>
      <c r="N66" s="35" t="s">
        <v>630</v>
      </c>
    </row>
    <row r="67" spans="1:14">
      <c r="A67" s="38">
        <v>41009</v>
      </c>
      <c r="B67" s="35">
        <v>62</v>
      </c>
      <c r="C67" s="35" t="s">
        <v>581</v>
      </c>
      <c r="D67" s="35" t="s">
        <v>684</v>
      </c>
      <c r="E67" s="35" t="s">
        <v>685</v>
      </c>
      <c r="F67" s="35">
        <v>820</v>
      </c>
      <c r="G67" s="35">
        <v>510</v>
      </c>
      <c r="H67" s="36">
        <v>24</v>
      </c>
      <c r="I67" s="37"/>
      <c r="J67" s="35">
        <v>24</v>
      </c>
      <c r="K67" s="37"/>
      <c r="L67" s="37"/>
      <c r="M67" s="37"/>
      <c r="N67" s="35" t="s">
        <v>686</v>
      </c>
    </row>
    <row r="68" spans="1:14">
      <c r="A68" s="38">
        <v>41010</v>
      </c>
      <c r="B68" s="35">
        <v>63</v>
      </c>
      <c r="C68" s="35" t="s">
        <v>581</v>
      </c>
      <c r="D68" s="35" t="s">
        <v>685</v>
      </c>
      <c r="E68" s="35" t="s">
        <v>687</v>
      </c>
      <c r="F68" s="35">
        <v>310</v>
      </c>
      <c r="G68" s="35">
        <v>640</v>
      </c>
      <c r="H68" s="36">
        <v>41</v>
      </c>
      <c r="I68" s="35">
        <v>17</v>
      </c>
      <c r="J68" s="35">
        <v>2</v>
      </c>
      <c r="K68" s="37"/>
      <c r="L68" s="35">
        <v>22</v>
      </c>
      <c r="M68" s="37"/>
      <c r="N68" s="35" t="s">
        <v>688</v>
      </c>
    </row>
    <row r="69" spans="1:14">
      <c r="A69" s="38">
        <v>41011</v>
      </c>
      <c r="B69" s="35">
        <v>64</v>
      </c>
      <c r="C69" s="35" t="s">
        <v>581</v>
      </c>
      <c r="D69" s="35" t="s">
        <v>687</v>
      </c>
      <c r="E69" s="35" t="s">
        <v>689</v>
      </c>
      <c r="F69" s="35">
        <v>380</v>
      </c>
      <c r="G69" s="35">
        <v>100</v>
      </c>
      <c r="H69" s="36">
        <v>28</v>
      </c>
      <c r="I69" s="35">
        <v>13</v>
      </c>
      <c r="J69" s="35">
        <v>2</v>
      </c>
      <c r="K69" s="35">
        <v>5</v>
      </c>
      <c r="L69" s="35">
        <v>8</v>
      </c>
      <c r="M69" s="37"/>
      <c r="N69" s="35" t="s">
        <v>644</v>
      </c>
    </row>
    <row r="70" spans="1:14">
      <c r="A70" s="38">
        <v>41012</v>
      </c>
      <c r="B70" s="35">
        <v>65</v>
      </c>
      <c r="C70" s="35" t="s">
        <v>581</v>
      </c>
      <c r="D70" s="35" t="s">
        <v>689</v>
      </c>
      <c r="E70" s="35" t="s">
        <v>690</v>
      </c>
      <c r="F70" s="35">
        <v>790</v>
      </c>
      <c r="G70" s="35">
        <v>710</v>
      </c>
      <c r="H70" s="36">
        <v>21</v>
      </c>
      <c r="I70" s="37"/>
      <c r="J70" s="37"/>
      <c r="K70" s="35">
        <v>18</v>
      </c>
      <c r="L70" s="35">
        <v>3</v>
      </c>
      <c r="M70" s="37"/>
      <c r="N70" s="35" t="s">
        <v>602</v>
      </c>
    </row>
    <row r="71" spans="1:14">
      <c r="A71" s="38">
        <v>41013</v>
      </c>
      <c r="B71" s="35">
        <v>66</v>
      </c>
      <c r="C71" s="35" t="s">
        <v>581</v>
      </c>
      <c r="D71" s="35" t="s">
        <v>690</v>
      </c>
      <c r="E71" s="35" t="s">
        <v>691</v>
      </c>
      <c r="F71" s="35">
        <v>1260</v>
      </c>
      <c r="G71" s="35">
        <v>1320</v>
      </c>
      <c r="H71" s="36">
        <v>26</v>
      </c>
      <c r="I71" s="37"/>
      <c r="J71" s="37"/>
      <c r="K71" s="35">
        <v>26</v>
      </c>
      <c r="L71" s="37"/>
      <c r="M71" s="37"/>
      <c r="N71" s="35" t="s">
        <v>692</v>
      </c>
    </row>
    <row r="72" spans="1:14">
      <c r="A72" s="38">
        <v>41014</v>
      </c>
      <c r="B72" s="35">
        <v>67</v>
      </c>
      <c r="C72" s="35" t="s">
        <v>581</v>
      </c>
      <c r="D72" s="35" t="s">
        <v>691</v>
      </c>
      <c r="E72" s="35" t="s">
        <v>693</v>
      </c>
      <c r="F72" s="35">
        <v>120</v>
      </c>
      <c r="G72" s="35">
        <v>610</v>
      </c>
      <c r="H72" s="36">
        <v>35</v>
      </c>
      <c r="I72" s="35">
        <v>16</v>
      </c>
      <c r="J72" s="35">
        <v>5</v>
      </c>
      <c r="K72" s="37"/>
      <c r="L72" s="37"/>
      <c r="M72" s="35">
        <v>14</v>
      </c>
      <c r="N72" s="35" t="s">
        <v>644</v>
      </c>
    </row>
    <row r="73" spans="1:14">
      <c r="A73" s="38">
        <v>41015</v>
      </c>
      <c r="B73" s="35">
        <v>68</v>
      </c>
      <c r="C73" s="35" t="s">
        <v>581</v>
      </c>
      <c r="D73" s="35" t="s">
        <v>693</v>
      </c>
      <c r="E73" s="35" t="s">
        <v>694</v>
      </c>
      <c r="F73" s="35">
        <v>290</v>
      </c>
      <c r="G73" s="35">
        <v>130</v>
      </c>
      <c r="H73" s="36">
        <v>33</v>
      </c>
      <c r="I73" s="35">
        <v>11</v>
      </c>
      <c r="J73" s="37"/>
      <c r="K73" s="37"/>
      <c r="L73" s="35">
        <v>22</v>
      </c>
      <c r="M73" s="37"/>
      <c r="N73" s="35" t="s">
        <v>644</v>
      </c>
    </row>
    <row r="74" spans="1:14">
      <c r="A74" s="38">
        <v>41016</v>
      </c>
      <c r="B74" s="35">
        <v>69</v>
      </c>
      <c r="C74" s="35" t="s">
        <v>581</v>
      </c>
      <c r="D74" s="35" t="s">
        <v>694</v>
      </c>
      <c r="E74" s="35" t="s">
        <v>695</v>
      </c>
      <c r="F74" s="35">
        <v>400</v>
      </c>
      <c r="G74" s="35">
        <v>40</v>
      </c>
      <c r="H74" s="36">
        <v>25</v>
      </c>
      <c r="I74" s="37"/>
      <c r="J74" s="35">
        <v>5</v>
      </c>
      <c r="K74" s="37"/>
      <c r="L74" s="35">
        <v>20</v>
      </c>
      <c r="M74" s="37"/>
      <c r="N74" s="35" t="s">
        <v>644</v>
      </c>
    </row>
    <row r="75" spans="1:14">
      <c r="A75" s="38">
        <v>41017</v>
      </c>
      <c r="B75" s="35">
        <v>70</v>
      </c>
      <c r="C75" s="35" t="s">
        <v>581</v>
      </c>
      <c r="D75" s="35" t="s">
        <v>695</v>
      </c>
      <c r="E75" s="35" t="s">
        <v>696</v>
      </c>
      <c r="F75" s="35">
        <v>1480</v>
      </c>
      <c r="G75" s="35">
        <v>310</v>
      </c>
      <c r="H75" s="36">
        <v>20</v>
      </c>
      <c r="I75" s="37"/>
      <c r="J75" s="35">
        <v>10</v>
      </c>
      <c r="K75" s="35">
        <v>10</v>
      </c>
      <c r="L75" s="37"/>
      <c r="M75" s="37"/>
      <c r="N75" s="35" t="s">
        <v>697</v>
      </c>
    </row>
    <row r="76" spans="1:14">
      <c r="A76" s="38">
        <v>41018</v>
      </c>
      <c r="B76" s="35">
        <v>71</v>
      </c>
      <c r="C76" s="35" t="s">
        <v>581</v>
      </c>
      <c r="D76" s="35" t="s">
        <v>696</v>
      </c>
      <c r="E76" s="35" t="s">
        <v>698</v>
      </c>
      <c r="F76" s="35">
        <v>660</v>
      </c>
      <c r="G76" s="35">
        <v>2050</v>
      </c>
      <c r="H76" s="36">
        <v>35</v>
      </c>
      <c r="I76" s="37"/>
      <c r="J76" s="35">
        <v>27</v>
      </c>
      <c r="K76" s="35">
        <v>8</v>
      </c>
      <c r="L76" s="37"/>
      <c r="M76" s="37"/>
      <c r="N76" s="35" t="s">
        <v>699</v>
      </c>
    </row>
    <row r="77" spans="1:14">
      <c r="A77" s="38">
        <v>41019</v>
      </c>
      <c r="B77" s="35">
        <v>72</v>
      </c>
      <c r="C77" s="35" t="s">
        <v>581</v>
      </c>
      <c r="D77" s="35" t="s">
        <v>698</v>
      </c>
      <c r="E77" s="35" t="s">
        <v>700</v>
      </c>
      <c r="F77" s="35">
        <v>440</v>
      </c>
      <c r="G77" s="35">
        <v>400</v>
      </c>
      <c r="H77" s="36">
        <v>24</v>
      </c>
      <c r="I77" s="35">
        <v>2</v>
      </c>
      <c r="J77" s="35">
        <v>10</v>
      </c>
      <c r="K77" s="35">
        <v>2</v>
      </c>
      <c r="L77" s="35">
        <v>10</v>
      </c>
      <c r="M77" s="37"/>
      <c r="N77" s="35" t="s">
        <v>596</v>
      </c>
    </row>
    <row r="78" spans="1:14">
      <c r="A78" s="38">
        <v>41020</v>
      </c>
      <c r="B78" s="35">
        <v>73</v>
      </c>
      <c r="C78" s="35" t="s">
        <v>581</v>
      </c>
      <c r="D78" s="35" t="s">
        <v>700</v>
      </c>
      <c r="E78" s="35" t="s">
        <v>701</v>
      </c>
      <c r="F78" s="35">
        <v>670</v>
      </c>
      <c r="G78" s="35">
        <v>660</v>
      </c>
      <c r="H78" s="36">
        <v>21</v>
      </c>
      <c r="I78" s="37"/>
      <c r="J78" s="37"/>
      <c r="K78" s="35">
        <v>21</v>
      </c>
      <c r="L78" s="37"/>
      <c r="M78" s="37"/>
      <c r="N78" s="35" t="s">
        <v>586</v>
      </c>
    </row>
    <row r="79" spans="1:14">
      <c r="A79" s="38">
        <v>41021</v>
      </c>
      <c r="B79" s="35">
        <v>74</v>
      </c>
      <c r="C79" s="35" t="s">
        <v>702</v>
      </c>
      <c r="D79" s="35" t="s">
        <v>701</v>
      </c>
      <c r="E79" s="35" t="s">
        <v>703</v>
      </c>
      <c r="F79" s="35">
        <v>440</v>
      </c>
      <c r="G79" s="35">
        <v>450</v>
      </c>
      <c r="H79" s="36">
        <v>20</v>
      </c>
      <c r="I79" s="35">
        <v>3</v>
      </c>
      <c r="J79" s="35">
        <v>14</v>
      </c>
      <c r="K79" s="35">
        <v>3</v>
      </c>
      <c r="L79" s="37"/>
      <c r="M79" s="37"/>
      <c r="N79" s="35" t="s">
        <v>622</v>
      </c>
    </row>
    <row r="80" spans="1:14">
      <c r="A80" s="38">
        <v>41022</v>
      </c>
      <c r="B80" s="35">
        <v>75</v>
      </c>
      <c r="C80" s="35" t="s">
        <v>702</v>
      </c>
      <c r="D80" s="35" t="s">
        <v>703</v>
      </c>
      <c r="E80" s="35" t="s">
        <v>704</v>
      </c>
      <c r="F80" s="35">
        <v>500</v>
      </c>
      <c r="G80" s="35">
        <v>390</v>
      </c>
      <c r="H80" s="36">
        <v>19</v>
      </c>
      <c r="I80" s="37"/>
      <c r="J80" s="35">
        <v>19</v>
      </c>
      <c r="K80" s="37"/>
      <c r="L80" s="37"/>
      <c r="M80" s="37"/>
      <c r="N80" s="35" t="s">
        <v>602</v>
      </c>
    </row>
    <row r="81" spans="1:14">
      <c r="A81" s="38">
        <v>41023</v>
      </c>
      <c r="B81" s="35">
        <v>76</v>
      </c>
      <c r="C81" s="35" t="s">
        <v>702</v>
      </c>
      <c r="D81" s="35" t="s">
        <v>704</v>
      </c>
      <c r="E81" s="35" t="s">
        <v>705</v>
      </c>
      <c r="F81" s="35">
        <v>460</v>
      </c>
      <c r="G81" s="35">
        <v>660</v>
      </c>
      <c r="H81" s="36">
        <v>19</v>
      </c>
      <c r="I81" s="35">
        <v>1</v>
      </c>
      <c r="J81" s="35">
        <v>18</v>
      </c>
      <c r="K81" s="37"/>
      <c r="L81" s="37"/>
      <c r="M81" s="37"/>
      <c r="N81" s="35" t="s">
        <v>602</v>
      </c>
    </row>
    <row r="82" spans="1:14">
      <c r="A82" s="38">
        <v>41024</v>
      </c>
      <c r="B82" s="35">
        <v>77</v>
      </c>
      <c r="C82" s="35" t="s">
        <v>702</v>
      </c>
      <c r="D82" s="35" t="s">
        <v>705</v>
      </c>
      <c r="E82" s="35" t="s">
        <v>706</v>
      </c>
      <c r="F82" s="35">
        <v>550</v>
      </c>
      <c r="G82" s="35">
        <v>540</v>
      </c>
      <c r="H82" s="36">
        <v>21</v>
      </c>
      <c r="I82" s="35">
        <v>1</v>
      </c>
      <c r="J82" s="35">
        <v>20</v>
      </c>
      <c r="K82" s="37"/>
      <c r="L82" s="37"/>
      <c r="M82" s="37"/>
      <c r="N82" s="35" t="s">
        <v>625</v>
      </c>
    </row>
    <row r="83" spans="1:14">
      <c r="A83" s="38">
        <v>41025</v>
      </c>
      <c r="B83" s="35">
        <v>78</v>
      </c>
      <c r="C83" s="35" t="s">
        <v>702</v>
      </c>
      <c r="D83" s="35" t="s">
        <v>706</v>
      </c>
      <c r="E83" s="35" t="s">
        <v>707</v>
      </c>
      <c r="F83" s="35">
        <v>260</v>
      </c>
      <c r="G83" s="35">
        <v>110</v>
      </c>
      <c r="H83" s="36">
        <v>19</v>
      </c>
      <c r="I83" s="37"/>
      <c r="J83" s="35">
        <v>19</v>
      </c>
      <c r="K83" s="37"/>
      <c r="L83" s="37"/>
      <c r="M83" s="37"/>
      <c r="N83" s="35" t="s">
        <v>640</v>
      </c>
    </row>
    <row r="84" spans="1:14">
      <c r="A84" s="38">
        <v>41026</v>
      </c>
      <c r="B84" s="35">
        <v>79</v>
      </c>
      <c r="C84" s="35" t="s">
        <v>702</v>
      </c>
      <c r="D84" s="35" t="s">
        <v>707</v>
      </c>
      <c r="E84" s="35" t="s">
        <v>708</v>
      </c>
      <c r="F84" s="35">
        <v>180</v>
      </c>
      <c r="G84" s="35">
        <v>690</v>
      </c>
      <c r="H84" s="36">
        <v>29</v>
      </c>
      <c r="I84" s="35">
        <v>21</v>
      </c>
      <c r="J84" s="35">
        <v>8</v>
      </c>
      <c r="K84" s="37"/>
      <c r="L84" s="37"/>
      <c r="M84" s="37"/>
      <c r="N84" s="35" t="s">
        <v>674</v>
      </c>
    </row>
    <row r="85" spans="1:14">
      <c r="A85" s="38">
        <v>41027</v>
      </c>
      <c r="B85" s="35">
        <v>80</v>
      </c>
      <c r="C85" s="35" t="s">
        <v>702</v>
      </c>
      <c r="D85" s="35" t="s">
        <v>708</v>
      </c>
      <c r="E85" s="35" t="s">
        <v>709</v>
      </c>
      <c r="F85" s="35">
        <v>1120</v>
      </c>
      <c r="G85" s="35">
        <v>420</v>
      </c>
      <c r="H85" s="36">
        <v>17</v>
      </c>
      <c r="I85" s="35">
        <v>3</v>
      </c>
      <c r="J85" s="35">
        <v>14</v>
      </c>
      <c r="K85" s="37"/>
      <c r="L85" s="37"/>
      <c r="M85" s="37"/>
      <c r="N85" s="35" t="s">
        <v>710</v>
      </c>
    </row>
    <row r="86" spans="1:14">
      <c r="A86" s="38">
        <v>41028</v>
      </c>
      <c r="B86" s="35">
        <v>81</v>
      </c>
      <c r="C86" s="35" t="s">
        <v>702</v>
      </c>
      <c r="D86" s="35" t="s">
        <v>709</v>
      </c>
      <c r="E86" s="35" t="s">
        <v>711</v>
      </c>
      <c r="F86" s="35">
        <v>70</v>
      </c>
      <c r="G86" s="35">
        <v>200</v>
      </c>
      <c r="H86" s="36">
        <v>19</v>
      </c>
      <c r="I86" s="37"/>
      <c r="J86" s="35">
        <v>19</v>
      </c>
      <c r="K86" s="37"/>
      <c r="L86" s="37"/>
      <c r="M86" s="37"/>
      <c r="N86" s="35" t="s">
        <v>642</v>
      </c>
    </row>
    <row r="87" spans="1:14">
      <c r="A87" s="38">
        <v>41029</v>
      </c>
      <c r="B87" s="35">
        <v>82</v>
      </c>
      <c r="C87" s="35" t="s">
        <v>702</v>
      </c>
      <c r="D87" s="35" t="s">
        <v>711</v>
      </c>
      <c r="E87" s="35" t="s">
        <v>712</v>
      </c>
      <c r="F87" s="35">
        <v>300</v>
      </c>
      <c r="G87" s="35">
        <v>180</v>
      </c>
      <c r="H87" s="36">
        <v>25</v>
      </c>
      <c r="I87" s="37"/>
      <c r="J87" s="35">
        <v>25</v>
      </c>
      <c r="K87" s="37"/>
      <c r="L87" s="37"/>
      <c r="M87" s="37"/>
      <c r="N87" s="35" t="s">
        <v>713</v>
      </c>
    </row>
    <row r="88" spans="1:14">
      <c r="A88" s="38">
        <v>41030</v>
      </c>
      <c r="B88" s="35">
        <v>83</v>
      </c>
      <c r="C88" s="35" t="s">
        <v>702</v>
      </c>
      <c r="D88" s="35" t="s">
        <v>712</v>
      </c>
      <c r="E88" s="35" t="s">
        <v>714</v>
      </c>
      <c r="F88" s="35">
        <v>320</v>
      </c>
      <c r="G88" s="35">
        <v>240</v>
      </c>
      <c r="H88" s="36">
        <v>19</v>
      </c>
      <c r="I88" s="37"/>
      <c r="J88" s="35">
        <v>2</v>
      </c>
      <c r="K88" s="35">
        <v>17</v>
      </c>
      <c r="L88" s="37"/>
      <c r="M88" s="37"/>
      <c r="N88" s="35" t="s">
        <v>655</v>
      </c>
    </row>
    <row r="89" spans="1:14">
      <c r="A89" s="38">
        <v>41031</v>
      </c>
      <c r="B89" s="35">
        <v>84</v>
      </c>
      <c r="C89" s="35" t="s">
        <v>702</v>
      </c>
      <c r="D89" s="35" t="s">
        <v>714</v>
      </c>
      <c r="E89" s="35" t="s">
        <v>715</v>
      </c>
      <c r="F89" s="35">
        <v>130</v>
      </c>
      <c r="G89" s="35">
        <v>380</v>
      </c>
      <c r="H89" s="36">
        <v>15</v>
      </c>
      <c r="I89" s="37"/>
      <c r="J89" s="37"/>
      <c r="K89" s="35">
        <v>15</v>
      </c>
      <c r="L89" s="37"/>
      <c r="M89" s="37"/>
      <c r="N89" s="35" t="s">
        <v>649</v>
      </c>
    </row>
    <row r="90" spans="1:14">
      <c r="A90" s="38">
        <v>41032</v>
      </c>
      <c r="B90" s="35">
        <v>85</v>
      </c>
      <c r="C90" s="35" t="s">
        <v>702</v>
      </c>
      <c r="D90" s="35" t="s">
        <v>715</v>
      </c>
      <c r="E90" s="35" t="s">
        <v>716</v>
      </c>
      <c r="F90" s="35">
        <v>460</v>
      </c>
      <c r="G90" s="35">
        <v>130</v>
      </c>
      <c r="H90" s="36">
        <v>11</v>
      </c>
      <c r="I90" s="37"/>
      <c r="J90" s="35">
        <v>2</v>
      </c>
      <c r="K90" s="35">
        <v>7</v>
      </c>
      <c r="L90" s="37"/>
      <c r="M90" s="35">
        <v>2</v>
      </c>
      <c r="N90" s="35" t="s">
        <v>619</v>
      </c>
    </row>
    <row r="91" spans="1:14">
      <c r="A91" s="38">
        <v>41033</v>
      </c>
      <c r="B91" s="35">
        <v>86</v>
      </c>
      <c r="C91" s="35" t="s">
        <v>702</v>
      </c>
      <c r="D91" s="35" t="s">
        <v>716</v>
      </c>
      <c r="E91" s="35" t="s">
        <v>717</v>
      </c>
      <c r="F91" s="35">
        <v>150</v>
      </c>
      <c r="G91" s="35">
        <v>290</v>
      </c>
      <c r="H91" s="36">
        <v>16</v>
      </c>
      <c r="I91" s="37"/>
      <c r="J91" s="35">
        <v>4</v>
      </c>
      <c r="K91" s="35">
        <v>12</v>
      </c>
      <c r="L91" s="37"/>
      <c r="M91" s="37"/>
      <c r="N91" s="35" t="s">
        <v>718</v>
      </c>
    </row>
    <row r="92" spans="1:14">
      <c r="A92" s="38">
        <v>41034</v>
      </c>
      <c r="B92" s="35">
        <v>87</v>
      </c>
      <c r="C92" s="35" t="s">
        <v>702</v>
      </c>
      <c r="D92" s="35" t="s">
        <v>719</v>
      </c>
      <c r="E92" s="35" t="s">
        <v>720</v>
      </c>
      <c r="F92" s="35">
        <v>140</v>
      </c>
      <c r="G92" s="35">
        <v>530</v>
      </c>
      <c r="H92" s="36">
        <v>32</v>
      </c>
      <c r="I92" s="35">
        <v>12</v>
      </c>
      <c r="J92" s="37"/>
      <c r="K92" s="35">
        <v>20</v>
      </c>
      <c r="L92" s="37"/>
      <c r="M92" s="37"/>
      <c r="N92" s="35" t="s">
        <v>721</v>
      </c>
    </row>
    <row r="93" spans="1:14">
      <c r="A93" s="38">
        <v>41035</v>
      </c>
      <c r="B93" s="35">
        <v>88</v>
      </c>
      <c r="C93" s="35" t="s">
        <v>702</v>
      </c>
      <c r="D93" s="35" t="s">
        <v>720</v>
      </c>
      <c r="E93" s="35" t="s">
        <v>722</v>
      </c>
      <c r="F93" s="35">
        <v>530</v>
      </c>
      <c r="G93" s="35">
        <v>280</v>
      </c>
      <c r="H93" s="36">
        <v>11</v>
      </c>
      <c r="I93" s="37"/>
      <c r="J93" s="35">
        <v>11</v>
      </c>
      <c r="K93" s="37"/>
      <c r="L93" s="37"/>
      <c r="M93" s="37"/>
      <c r="N93" s="35" t="s">
        <v>723</v>
      </c>
    </row>
    <row r="94" spans="1:14">
      <c r="A94" s="38">
        <v>41036</v>
      </c>
      <c r="B94" s="35">
        <v>89</v>
      </c>
      <c r="C94" s="35" t="s">
        <v>702</v>
      </c>
      <c r="D94" s="35" t="s">
        <v>722</v>
      </c>
      <c r="E94" s="35" t="s">
        <v>724</v>
      </c>
      <c r="F94" s="35">
        <v>840</v>
      </c>
      <c r="G94" s="35">
        <v>920</v>
      </c>
      <c r="H94" s="36">
        <v>17</v>
      </c>
      <c r="I94" s="37"/>
      <c r="J94" s="35">
        <v>12</v>
      </c>
      <c r="K94" s="35">
        <v>4</v>
      </c>
      <c r="L94" s="35">
        <v>1</v>
      </c>
      <c r="M94" s="37"/>
      <c r="N94" s="35" t="s">
        <v>622</v>
      </c>
    </row>
    <row r="95" spans="1:14">
      <c r="A95" s="38">
        <v>41037</v>
      </c>
      <c r="B95" s="35">
        <v>90</v>
      </c>
      <c r="C95" s="35" t="s">
        <v>702</v>
      </c>
      <c r="D95" s="35" t="s">
        <v>724</v>
      </c>
      <c r="E95" s="35" t="s">
        <v>725</v>
      </c>
      <c r="F95" s="35">
        <v>270</v>
      </c>
      <c r="G95" s="35">
        <v>70</v>
      </c>
      <c r="H95" s="36">
        <v>25</v>
      </c>
      <c r="I95" s="37"/>
      <c r="J95" s="35">
        <v>25</v>
      </c>
      <c r="K95" s="37"/>
      <c r="L95" s="37"/>
      <c r="M95" s="37"/>
      <c r="N95" s="35" t="s">
        <v>713</v>
      </c>
    </row>
    <row r="96" spans="1:14">
      <c r="A96" s="38">
        <v>41038</v>
      </c>
      <c r="B96" s="35">
        <v>91</v>
      </c>
      <c r="C96" s="35" t="s">
        <v>702</v>
      </c>
      <c r="D96" s="35" t="s">
        <v>725</v>
      </c>
      <c r="E96" s="35" t="s">
        <v>726</v>
      </c>
      <c r="F96" s="35">
        <v>360</v>
      </c>
      <c r="G96" s="35">
        <v>400</v>
      </c>
      <c r="H96" s="36">
        <v>25</v>
      </c>
      <c r="I96" s="37"/>
      <c r="J96" s="35">
        <v>25</v>
      </c>
      <c r="K96" s="37"/>
      <c r="L96" s="37"/>
      <c r="M96" s="37"/>
      <c r="N96" s="35" t="s">
        <v>640</v>
      </c>
    </row>
    <row r="97" spans="1:14">
      <c r="A97" s="38">
        <v>41039</v>
      </c>
      <c r="B97" s="35">
        <v>92</v>
      </c>
      <c r="C97" s="35" t="s">
        <v>702</v>
      </c>
      <c r="D97" s="35" t="s">
        <v>726</v>
      </c>
      <c r="E97" s="35" t="s">
        <v>727</v>
      </c>
      <c r="F97" s="35">
        <v>100</v>
      </c>
      <c r="G97" s="35">
        <v>390</v>
      </c>
      <c r="H97" s="36">
        <v>24</v>
      </c>
      <c r="I97" s="37"/>
      <c r="J97" s="35">
        <v>18</v>
      </c>
      <c r="K97" s="37"/>
      <c r="L97" s="35">
        <v>2</v>
      </c>
      <c r="M97" s="35">
        <v>4</v>
      </c>
      <c r="N97" s="35" t="s">
        <v>642</v>
      </c>
    </row>
    <row r="98" spans="1:14">
      <c r="A98" s="38">
        <v>41040</v>
      </c>
      <c r="B98" s="35">
        <v>93</v>
      </c>
      <c r="C98" s="35" t="s">
        <v>702</v>
      </c>
      <c r="D98" s="35" t="s">
        <v>727</v>
      </c>
      <c r="E98" s="35" t="s">
        <v>728</v>
      </c>
      <c r="F98" s="35">
        <v>40</v>
      </c>
      <c r="G98" s="35">
        <v>150</v>
      </c>
      <c r="H98" s="36">
        <v>14</v>
      </c>
      <c r="I98" s="35">
        <v>1</v>
      </c>
      <c r="J98" s="35">
        <v>13</v>
      </c>
      <c r="K98" s="37"/>
      <c r="L98" s="37"/>
      <c r="M98" s="37"/>
      <c r="N98" s="35" t="s">
        <v>729</v>
      </c>
    </row>
    <row r="99" spans="1:14">
      <c r="A99" s="38">
        <v>41041</v>
      </c>
      <c r="B99" s="35">
        <v>94</v>
      </c>
      <c r="C99" s="35" t="s">
        <v>581</v>
      </c>
      <c r="D99" s="35" t="s">
        <v>728</v>
      </c>
      <c r="E99" s="35" t="s">
        <v>730</v>
      </c>
      <c r="F99" s="35">
        <v>40</v>
      </c>
      <c r="G99" s="35">
        <v>80</v>
      </c>
      <c r="H99" s="36">
        <v>13</v>
      </c>
      <c r="I99" s="35">
        <v>10</v>
      </c>
      <c r="J99" s="37"/>
      <c r="K99" s="35">
        <v>3</v>
      </c>
      <c r="L99" s="37"/>
      <c r="M99" s="37"/>
      <c r="N99" s="35" t="s">
        <v>731</v>
      </c>
    </row>
    <row r="100" spans="1:14">
      <c r="A100" s="38">
        <v>41042</v>
      </c>
      <c r="B100" s="35">
        <v>95</v>
      </c>
      <c r="C100" s="35" t="s">
        <v>581</v>
      </c>
      <c r="D100" s="35" t="s">
        <v>730</v>
      </c>
      <c r="E100" s="35" t="s">
        <v>732</v>
      </c>
      <c r="F100" s="35">
        <v>790</v>
      </c>
      <c r="G100" s="35">
        <v>640</v>
      </c>
      <c r="H100" s="36">
        <v>34</v>
      </c>
      <c r="I100" s="37"/>
      <c r="J100" s="37"/>
      <c r="K100" s="35">
        <v>28</v>
      </c>
      <c r="L100" s="35">
        <v>6</v>
      </c>
      <c r="M100" s="37"/>
      <c r="N100" s="35" t="s">
        <v>733</v>
      </c>
    </row>
    <row r="101" spans="1:14">
      <c r="A101" s="38">
        <v>41043</v>
      </c>
      <c r="B101" s="35">
        <v>96</v>
      </c>
      <c r="C101" s="35" t="s">
        <v>581</v>
      </c>
      <c r="D101" s="35" t="s">
        <v>732</v>
      </c>
      <c r="E101" s="35" t="s">
        <v>734</v>
      </c>
      <c r="F101" s="35">
        <v>570</v>
      </c>
      <c r="G101" s="35">
        <v>360</v>
      </c>
      <c r="H101" s="36">
        <v>26</v>
      </c>
      <c r="I101" s="37"/>
      <c r="J101" s="37"/>
      <c r="K101" s="35">
        <v>26</v>
      </c>
      <c r="L101" s="37"/>
      <c r="M101" s="37"/>
      <c r="N101" s="35" t="s">
        <v>735</v>
      </c>
    </row>
    <row r="102" spans="1:14">
      <c r="A102" s="38">
        <v>41044</v>
      </c>
      <c r="B102" s="35">
        <v>97</v>
      </c>
      <c r="C102" s="35" t="s">
        <v>581</v>
      </c>
      <c r="D102" s="35" t="s">
        <v>734</v>
      </c>
      <c r="E102" s="35" t="s">
        <v>736</v>
      </c>
      <c r="F102" s="35">
        <v>90</v>
      </c>
      <c r="G102" s="35">
        <v>710</v>
      </c>
      <c r="H102" s="36">
        <v>37</v>
      </c>
      <c r="I102" s="35">
        <v>3</v>
      </c>
      <c r="J102" s="35">
        <v>10</v>
      </c>
      <c r="K102" s="35">
        <v>5</v>
      </c>
      <c r="L102" s="37"/>
      <c r="M102" s="35">
        <v>19</v>
      </c>
      <c r="N102" s="35" t="s">
        <v>630</v>
      </c>
    </row>
    <row r="103" spans="1:14">
      <c r="A103" s="38">
        <v>41045</v>
      </c>
      <c r="B103" s="35">
        <v>98</v>
      </c>
      <c r="C103" s="35" t="s">
        <v>581</v>
      </c>
      <c r="D103" s="35" t="s">
        <v>736</v>
      </c>
      <c r="E103" s="35" t="s">
        <v>737</v>
      </c>
      <c r="F103" s="35">
        <v>450</v>
      </c>
      <c r="G103" s="35">
        <v>70</v>
      </c>
      <c r="H103" s="36">
        <v>29</v>
      </c>
      <c r="I103" s="35">
        <v>26</v>
      </c>
      <c r="J103" s="35">
        <v>3</v>
      </c>
      <c r="K103" s="37"/>
      <c r="L103" s="37"/>
      <c r="M103" s="37"/>
      <c r="N103" s="35" t="s">
        <v>590</v>
      </c>
    </row>
    <row r="104" spans="1:14">
      <c r="A104" s="38">
        <v>41046</v>
      </c>
      <c r="B104" s="35">
        <v>99</v>
      </c>
      <c r="C104" s="35" t="s">
        <v>581</v>
      </c>
      <c r="D104" s="35" t="s">
        <v>737</v>
      </c>
      <c r="E104" s="35" t="s">
        <v>738</v>
      </c>
      <c r="F104" s="35">
        <v>810</v>
      </c>
      <c r="G104" s="35">
        <v>750</v>
      </c>
      <c r="H104" s="36">
        <v>32</v>
      </c>
      <c r="I104" s="37"/>
      <c r="J104" s="35">
        <v>32</v>
      </c>
      <c r="K104" s="37"/>
      <c r="L104" s="37"/>
      <c r="M104" s="37"/>
      <c r="N104" s="35" t="s">
        <v>739</v>
      </c>
    </row>
    <row r="105" spans="1:14">
      <c r="A105" s="38">
        <v>41047</v>
      </c>
      <c r="B105" s="35">
        <v>100</v>
      </c>
      <c r="C105" s="35" t="s">
        <v>581</v>
      </c>
      <c r="D105" s="35" t="s">
        <v>738</v>
      </c>
      <c r="E105" s="35" t="s">
        <v>740</v>
      </c>
      <c r="F105" s="35">
        <v>440</v>
      </c>
      <c r="G105" s="35">
        <v>320</v>
      </c>
      <c r="H105" s="36">
        <v>27</v>
      </c>
      <c r="I105" s="35">
        <v>6</v>
      </c>
      <c r="J105" s="35">
        <v>21</v>
      </c>
      <c r="K105" s="37"/>
      <c r="L105" s="37"/>
      <c r="M105" s="37"/>
      <c r="N105" s="35" t="s">
        <v>741</v>
      </c>
    </row>
    <row r="106" spans="1:14">
      <c r="A106" s="38">
        <v>41048</v>
      </c>
      <c r="B106" s="35">
        <v>101</v>
      </c>
      <c r="C106" s="35" t="s">
        <v>581</v>
      </c>
      <c r="D106" s="35" t="s">
        <v>742</v>
      </c>
      <c r="E106" s="35" t="s">
        <v>743</v>
      </c>
      <c r="F106" s="35">
        <v>160</v>
      </c>
      <c r="G106" s="35">
        <v>210</v>
      </c>
      <c r="H106" s="36">
        <v>30</v>
      </c>
      <c r="I106" s="37"/>
      <c r="J106" s="35">
        <v>4</v>
      </c>
      <c r="K106" s="35">
        <v>21</v>
      </c>
      <c r="L106" s="35">
        <v>5</v>
      </c>
      <c r="M106" s="37"/>
      <c r="N106" s="35" t="s">
        <v>630</v>
      </c>
    </row>
    <row r="107" spans="1:14">
      <c r="A107" s="38">
        <v>41049</v>
      </c>
      <c r="B107" s="35">
        <v>102</v>
      </c>
      <c r="C107" s="35" t="s">
        <v>581</v>
      </c>
      <c r="D107" s="35" t="s">
        <v>743</v>
      </c>
      <c r="E107" s="35" t="s">
        <v>744</v>
      </c>
      <c r="F107" s="35">
        <v>100</v>
      </c>
      <c r="G107" s="35">
        <v>260</v>
      </c>
      <c r="H107" s="36">
        <v>24</v>
      </c>
      <c r="I107" s="37"/>
      <c r="J107" s="35">
        <v>12</v>
      </c>
      <c r="K107" s="35">
        <v>12</v>
      </c>
      <c r="L107" s="37"/>
      <c r="M107" s="37"/>
      <c r="N107" s="35" t="s">
        <v>713</v>
      </c>
    </row>
    <row r="108" spans="1:14">
      <c r="A108" s="38">
        <v>41050</v>
      </c>
      <c r="B108" s="35">
        <v>103</v>
      </c>
      <c r="C108" s="35" t="s">
        <v>581</v>
      </c>
      <c r="D108" s="35" t="s">
        <v>744</v>
      </c>
      <c r="E108" s="35" t="s">
        <v>745</v>
      </c>
      <c r="F108" s="35">
        <v>140</v>
      </c>
      <c r="G108" s="35">
        <v>180</v>
      </c>
      <c r="H108" s="36">
        <v>25</v>
      </c>
      <c r="I108" s="37"/>
      <c r="J108" s="35">
        <v>23</v>
      </c>
      <c r="K108" s="37"/>
      <c r="L108" s="37"/>
      <c r="M108" s="35">
        <v>2</v>
      </c>
      <c r="N108" s="35" t="s">
        <v>586</v>
      </c>
    </row>
    <row r="109" spans="1:14">
      <c r="A109" s="38">
        <v>41051</v>
      </c>
      <c r="B109" s="35">
        <v>104</v>
      </c>
      <c r="C109" s="35" t="s">
        <v>581</v>
      </c>
      <c r="D109" s="35" t="s">
        <v>745</v>
      </c>
      <c r="E109" s="35" t="s">
        <v>746</v>
      </c>
      <c r="F109" s="35">
        <v>50</v>
      </c>
      <c r="G109" s="35">
        <v>140</v>
      </c>
      <c r="H109" s="36">
        <v>24</v>
      </c>
      <c r="I109" s="37"/>
      <c r="J109" s="35">
        <v>10</v>
      </c>
      <c r="K109" s="37"/>
      <c r="L109" s="35">
        <v>11</v>
      </c>
      <c r="M109" s="35">
        <v>3</v>
      </c>
      <c r="N109" s="35" t="s">
        <v>747</v>
      </c>
    </row>
    <row r="110" spans="1:14">
      <c r="A110" s="38">
        <v>41052</v>
      </c>
      <c r="B110" s="35">
        <v>105</v>
      </c>
      <c r="C110" s="35" t="s">
        <v>581</v>
      </c>
      <c r="D110" s="35" t="s">
        <v>746</v>
      </c>
      <c r="E110" s="35" t="s">
        <v>748</v>
      </c>
      <c r="F110" s="35">
        <v>0</v>
      </c>
      <c r="G110" s="35">
        <v>0</v>
      </c>
      <c r="H110" s="36">
        <v>31</v>
      </c>
      <c r="I110" s="35">
        <v>1</v>
      </c>
      <c r="J110" s="37"/>
      <c r="K110" s="37"/>
      <c r="L110" s="35">
        <v>30</v>
      </c>
      <c r="M110" s="37"/>
      <c r="N110" s="35" t="s">
        <v>674</v>
      </c>
    </row>
    <row r="111" spans="1:14">
      <c r="A111" s="38">
        <v>41053</v>
      </c>
      <c r="B111" s="35" t="s">
        <v>749</v>
      </c>
    </row>
    <row r="112" spans="1:14">
      <c r="A112" s="38">
        <v>41054</v>
      </c>
      <c r="B112" s="35">
        <v>106</v>
      </c>
      <c r="C112" s="35" t="s">
        <v>581</v>
      </c>
      <c r="D112" s="35" t="s">
        <v>748</v>
      </c>
      <c r="E112" s="35" t="s">
        <v>750</v>
      </c>
      <c r="F112" s="35">
        <v>210</v>
      </c>
      <c r="G112" s="35">
        <v>200</v>
      </c>
      <c r="H112" s="36">
        <v>45</v>
      </c>
      <c r="I112" s="35">
        <v>33</v>
      </c>
      <c r="J112" s="35">
        <v>1</v>
      </c>
      <c r="K112" s="37"/>
      <c r="L112" s="35">
        <v>11</v>
      </c>
      <c r="M112" s="37"/>
      <c r="N112" s="35" t="s">
        <v>751</v>
      </c>
    </row>
    <row r="113" spans="1:14">
      <c r="A113" s="38">
        <v>41055</v>
      </c>
      <c r="B113" s="35">
        <v>107</v>
      </c>
      <c r="C113" s="35" t="s">
        <v>581</v>
      </c>
      <c r="D113" s="35" t="s">
        <v>752</v>
      </c>
      <c r="E113" s="35" t="s">
        <v>753</v>
      </c>
      <c r="F113" s="35">
        <v>220</v>
      </c>
      <c r="G113" s="35">
        <v>350</v>
      </c>
      <c r="H113" s="36">
        <v>34</v>
      </c>
      <c r="I113" s="35">
        <v>6</v>
      </c>
      <c r="J113" s="37"/>
      <c r="K113" s="35">
        <v>12</v>
      </c>
      <c r="L113" s="37"/>
      <c r="M113" s="35">
        <v>16</v>
      </c>
      <c r="N113" s="35" t="s">
        <v>739</v>
      </c>
    </row>
    <row r="114" spans="1:14">
      <c r="A114" s="38">
        <v>41056</v>
      </c>
      <c r="B114" s="35">
        <v>108</v>
      </c>
      <c r="C114" s="35" t="s">
        <v>581</v>
      </c>
      <c r="D114" s="35" t="s">
        <v>753</v>
      </c>
      <c r="E114" s="35" t="s">
        <v>754</v>
      </c>
      <c r="F114" s="35">
        <v>0</v>
      </c>
      <c r="G114" s="35">
        <v>50</v>
      </c>
      <c r="H114" s="36">
        <v>42</v>
      </c>
      <c r="I114" s="37"/>
      <c r="J114" s="37"/>
      <c r="K114" s="37"/>
      <c r="L114" s="37"/>
      <c r="M114" s="35">
        <v>42</v>
      </c>
      <c r="N114" s="35" t="s">
        <v>755</v>
      </c>
    </row>
    <row r="115" spans="1:14">
      <c r="A115" s="38">
        <v>41057</v>
      </c>
      <c r="B115" s="35">
        <v>109</v>
      </c>
      <c r="C115" s="35" t="s">
        <v>581</v>
      </c>
      <c r="D115" s="35" t="s">
        <v>754</v>
      </c>
      <c r="E115" s="35" t="s">
        <v>756</v>
      </c>
      <c r="F115" s="35">
        <v>20</v>
      </c>
      <c r="G115" s="35">
        <v>30</v>
      </c>
      <c r="H115" s="36">
        <v>46</v>
      </c>
      <c r="I115" s="35">
        <v>8</v>
      </c>
      <c r="J115" s="37"/>
      <c r="K115" s="37"/>
      <c r="L115" s="37"/>
      <c r="M115" s="35">
        <v>38</v>
      </c>
      <c r="N115" s="35" t="s">
        <v>686</v>
      </c>
    </row>
    <row r="116" spans="1:14">
      <c r="A116" s="38">
        <v>41058</v>
      </c>
      <c r="B116" s="35">
        <v>110</v>
      </c>
      <c r="C116" s="35" t="s">
        <v>581</v>
      </c>
      <c r="D116" s="35" t="s">
        <v>756</v>
      </c>
      <c r="E116" s="35" t="s">
        <v>757</v>
      </c>
      <c r="F116" s="35">
        <v>80</v>
      </c>
      <c r="G116" s="35">
        <v>110</v>
      </c>
      <c r="H116" s="36">
        <v>51</v>
      </c>
      <c r="I116" s="35">
        <v>2</v>
      </c>
      <c r="J116" s="37"/>
      <c r="K116" s="37"/>
      <c r="L116" s="37"/>
      <c r="M116" s="35">
        <v>49</v>
      </c>
      <c r="N116" s="35" t="s">
        <v>588</v>
      </c>
    </row>
    <row r="117" spans="1:14">
      <c r="A117" s="38">
        <v>41059</v>
      </c>
      <c r="B117" s="35">
        <v>111</v>
      </c>
      <c r="C117" s="35" t="s">
        <v>581</v>
      </c>
      <c r="D117" s="35" t="s">
        <v>757</v>
      </c>
      <c r="E117" s="35" t="s">
        <v>758</v>
      </c>
      <c r="F117" s="35">
        <v>100</v>
      </c>
      <c r="G117" s="35">
        <v>180</v>
      </c>
      <c r="H117" s="36">
        <v>62</v>
      </c>
      <c r="I117" s="35">
        <v>7</v>
      </c>
      <c r="J117" s="37"/>
      <c r="K117" s="37"/>
      <c r="L117" s="37"/>
      <c r="M117" s="35">
        <v>55</v>
      </c>
      <c r="N117" s="35" t="s">
        <v>721</v>
      </c>
    </row>
    <row r="118" spans="1:14">
      <c r="A118" s="38">
        <v>41060</v>
      </c>
      <c r="B118" s="35">
        <v>112</v>
      </c>
      <c r="C118" s="35" t="s">
        <v>581</v>
      </c>
      <c r="D118" s="35" t="s">
        <v>759</v>
      </c>
      <c r="E118" s="35" t="s">
        <v>760</v>
      </c>
      <c r="F118" s="35">
        <v>0</v>
      </c>
      <c r="G118" s="35">
        <v>10</v>
      </c>
      <c r="H118" s="36">
        <v>32</v>
      </c>
      <c r="I118" s="37"/>
      <c r="J118" s="37"/>
      <c r="K118" s="37"/>
      <c r="L118" s="37"/>
      <c r="M118" s="35">
        <v>32</v>
      </c>
      <c r="N118" s="35" t="s">
        <v>640</v>
      </c>
    </row>
    <row r="119" spans="1:14">
      <c r="A119" s="38">
        <v>41061</v>
      </c>
      <c r="B119" s="35">
        <v>113</v>
      </c>
      <c r="C119" s="35" t="s">
        <v>581</v>
      </c>
      <c r="D119" s="35" t="s">
        <v>760</v>
      </c>
      <c r="E119" s="35" t="s">
        <v>761</v>
      </c>
      <c r="F119" s="35">
        <v>430</v>
      </c>
      <c r="G119" s="35">
        <v>320</v>
      </c>
      <c r="H119" s="36">
        <v>33</v>
      </c>
      <c r="I119" s="35">
        <v>12</v>
      </c>
      <c r="J119" s="35">
        <v>3</v>
      </c>
      <c r="K119" s="35">
        <v>18</v>
      </c>
      <c r="L119" s="37"/>
      <c r="M119" s="37"/>
      <c r="N119" s="35" t="s">
        <v>762</v>
      </c>
    </row>
    <row r="120" spans="1:14">
      <c r="A120" s="38">
        <v>41062</v>
      </c>
      <c r="B120" s="35">
        <v>114</v>
      </c>
      <c r="C120" s="35" t="s">
        <v>581</v>
      </c>
      <c r="D120" s="35" t="s">
        <v>761</v>
      </c>
      <c r="E120" s="35" t="s">
        <v>763</v>
      </c>
      <c r="F120" s="35">
        <v>960</v>
      </c>
      <c r="G120" s="35">
        <v>910</v>
      </c>
      <c r="H120" s="36">
        <v>30</v>
      </c>
      <c r="I120" s="35">
        <v>3</v>
      </c>
      <c r="J120" s="35">
        <v>2</v>
      </c>
      <c r="K120" s="35">
        <v>25</v>
      </c>
      <c r="L120" s="37"/>
      <c r="M120" s="37"/>
      <c r="N120" s="35" t="s">
        <v>764</v>
      </c>
    </row>
    <row r="121" spans="1:14">
      <c r="A121" s="38">
        <v>41063</v>
      </c>
      <c r="B121" s="35">
        <v>115</v>
      </c>
      <c r="C121" s="35" t="s">
        <v>581</v>
      </c>
      <c r="D121" s="35" t="s">
        <v>763</v>
      </c>
      <c r="E121" s="35" t="s">
        <v>765</v>
      </c>
      <c r="F121" s="35">
        <v>450</v>
      </c>
      <c r="G121" s="35">
        <v>420</v>
      </c>
      <c r="H121" s="36">
        <v>30</v>
      </c>
      <c r="I121" s="35">
        <v>14</v>
      </c>
      <c r="J121" s="37"/>
      <c r="K121" s="35">
        <v>16</v>
      </c>
      <c r="L121" s="37"/>
      <c r="M121" s="37"/>
      <c r="N121" s="35" t="s">
        <v>766</v>
      </c>
    </row>
    <row r="122" spans="1:14">
      <c r="A122" s="38">
        <v>41064</v>
      </c>
      <c r="B122" s="35">
        <v>116</v>
      </c>
      <c r="C122" s="35" t="s">
        <v>581</v>
      </c>
      <c r="D122" s="35" t="s">
        <v>765</v>
      </c>
      <c r="E122" s="35" t="s">
        <v>767</v>
      </c>
      <c r="F122" s="35">
        <v>490</v>
      </c>
      <c r="G122" s="35">
        <v>430</v>
      </c>
      <c r="H122" s="36">
        <v>32</v>
      </c>
      <c r="I122" s="35">
        <v>26</v>
      </c>
      <c r="J122" s="37"/>
      <c r="K122" s="35">
        <v>6</v>
      </c>
      <c r="L122" s="37"/>
      <c r="M122" s="37"/>
      <c r="N122" s="35" t="s">
        <v>686</v>
      </c>
    </row>
    <row r="123" spans="1:14">
      <c r="A123" s="38">
        <v>41065</v>
      </c>
      <c r="B123" s="35">
        <v>117</v>
      </c>
      <c r="C123" s="35" t="s">
        <v>581</v>
      </c>
      <c r="D123" s="35" t="s">
        <v>767</v>
      </c>
      <c r="E123" s="35" t="s">
        <v>768</v>
      </c>
      <c r="F123" s="35">
        <v>380</v>
      </c>
      <c r="G123" s="35">
        <v>620</v>
      </c>
      <c r="H123" s="36">
        <v>22</v>
      </c>
      <c r="I123" s="37"/>
      <c r="J123" s="35">
        <v>5</v>
      </c>
      <c r="K123" s="35">
        <v>17</v>
      </c>
      <c r="L123" s="37"/>
      <c r="M123" s="37"/>
      <c r="N123" s="35" t="s">
        <v>686</v>
      </c>
    </row>
    <row r="124" spans="1:14">
      <c r="A124" s="38">
        <v>41066</v>
      </c>
      <c r="B124" s="35">
        <v>118</v>
      </c>
      <c r="C124" s="35" t="s">
        <v>581</v>
      </c>
      <c r="D124" s="35" t="s">
        <v>769</v>
      </c>
      <c r="E124" s="35" t="s">
        <v>770</v>
      </c>
      <c r="F124" s="35">
        <v>500</v>
      </c>
      <c r="G124" s="35">
        <v>520</v>
      </c>
      <c r="H124" s="36">
        <v>19</v>
      </c>
      <c r="I124" s="35">
        <v>1</v>
      </c>
      <c r="J124" s="37"/>
      <c r="K124" s="35">
        <v>18</v>
      </c>
      <c r="L124" s="37"/>
      <c r="M124" s="37"/>
      <c r="N124" s="35" t="s">
        <v>602</v>
      </c>
    </row>
    <row r="125" spans="1:14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</row>
    <row r="126" spans="1:14">
      <c r="A126" s="35" t="s">
        <v>771</v>
      </c>
      <c r="B126" s="37"/>
      <c r="C126" s="37"/>
      <c r="D126" s="37"/>
      <c r="E126" s="37"/>
      <c r="F126" s="35">
        <v>53630</v>
      </c>
      <c r="G126" s="37"/>
      <c r="H126" s="36">
        <v>2765</v>
      </c>
      <c r="I126" s="35">
        <v>574</v>
      </c>
      <c r="J126" s="35">
        <v>1211</v>
      </c>
      <c r="K126" s="35">
        <v>552</v>
      </c>
      <c r="L126" s="35">
        <v>151</v>
      </c>
      <c r="M126" s="35">
        <v>276</v>
      </c>
      <c r="N126" s="37"/>
    </row>
  </sheetData>
  <phoneticPr fontId="6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3:J113"/>
  <sheetViews>
    <sheetView showRuler="0" topLeftCell="A37" zoomScale="125" zoomScaleNormal="125" zoomScalePageLayoutView="125" workbookViewId="0">
      <selection activeCell="C77" sqref="C77"/>
    </sheetView>
  </sheetViews>
  <sheetFormatPr baseColWidth="10" defaultRowHeight="15" x14ac:dyDescent="0"/>
  <cols>
    <col min="2" max="2" width="32.83203125" customWidth="1"/>
    <col min="3" max="3" width="19.5" bestFit="1" customWidth="1"/>
    <col min="7" max="7" width="21.83203125" customWidth="1"/>
    <col min="8" max="8" width="28" bestFit="1" customWidth="1"/>
    <col min="9" max="9" width="30.1640625" bestFit="1" customWidth="1"/>
    <col min="10" max="10" width="49.1640625" bestFit="1" customWidth="1"/>
  </cols>
  <sheetData>
    <row r="3" spans="1:7">
      <c r="B3" t="s">
        <v>953</v>
      </c>
      <c r="C3" t="s">
        <v>954</v>
      </c>
      <c r="D3">
        <v>22</v>
      </c>
      <c r="E3">
        <v>750</v>
      </c>
      <c r="F3">
        <v>805</v>
      </c>
    </row>
    <row r="4" spans="1:7">
      <c r="B4" t="str">
        <f>C3</f>
        <v>Svukuriset</v>
      </c>
      <c r="C4" t="s">
        <v>958</v>
      </c>
      <c r="D4">
        <v>17</v>
      </c>
      <c r="E4">
        <v>730</v>
      </c>
      <c r="F4">
        <v>630</v>
      </c>
    </row>
    <row r="5" spans="1:7">
      <c r="B5" t="str">
        <f>C4</f>
        <v>Røvollen</v>
      </c>
      <c r="C5" t="s">
        <v>957</v>
      </c>
      <c r="D5">
        <v>22</v>
      </c>
      <c r="E5">
        <v>750</v>
      </c>
      <c r="F5">
        <v>790</v>
      </c>
    </row>
    <row r="6" spans="1:7">
      <c r="B6" t="str">
        <f t="shared" ref="B6:B44" si="0">C5</f>
        <v>Ljøsnåvollen</v>
      </c>
      <c r="C6" t="s">
        <v>955</v>
      </c>
      <c r="D6">
        <v>25</v>
      </c>
      <c r="E6">
        <v>820</v>
      </c>
      <c r="F6">
        <v>880</v>
      </c>
    </row>
    <row r="7" spans="1:7">
      <c r="B7" t="str">
        <f t="shared" si="0"/>
        <v>Marenvollen</v>
      </c>
      <c r="C7" t="s">
        <v>956</v>
      </c>
      <c r="D7">
        <v>16</v>
      </c>
      <c r="E7">
        <v>900</v>
      </c>
      <c r="F7">
        <v>740</v>
      </c>
    </row>
    <row r="8" spans="1:7">
      <c r="A8">
        <v>1</v>
      </c>
      <c r="B8" s="1" t="str">
        <f t="shared" si="0"/>
        <v>Røros</v>
      </c>
      <c r="C8" s="1" t="s">
        <v>959</v>
      </c>
      <c r="D8">
        <v>20</v>
      </c>
      <c r="E8">
        <v>780</v>
      </c>
      <c r="F8">
        <v>710</v>
      </c>
    </row>
    <row r="9" spans="1:7">
      <c r="A9">
        <v>2</v>
      </c>
      <c r="B9" s="4" t="str">
        <f t="shared" si="0"/>
        <v>Glåmos</v>
      </c>
      <c r="C9" s="4" t="s">
        <v>960</v>
      </c>
      <c r="D9" s="4">
        <v>38</v>
      </c>
      <c r="E9" s="4">
        <v>840</v>
      </c>
      <c r="F9" s="4">
        <v>1200</v>
      </c>
      <c r="G9" t="s">
        <v>1119</v>
      </c>
    </row>
    <row r="10" spans="1:7">
      <c r="A10">
        <v>3</v>
      </c>
      <c r="B10" s="1" t="str">
        <f t="shared" si="0"/>
        <v>Kjølihytta</v>
      </c>
      <c r="C10" s="1" t="s">
        <v>961</v>
      </c>
      <c r="D10" s="1">
        <v>16</v>
      </c>
      <c r="E10">
        <v>1000</v>
      </c>
      <c r="F10">
        <v>570</v>
      </c>
    </row>
    <row r="11" spans="1:7">
      <c r="A11">
        <v>4</v>
      </c>
      <c r="B11" s="1" t="str">
        <f t="shared" si="0"/>
        <v>Stugudal</v>
      </c>
      <c r="C11" s="1" t="s">
        <v>962</v>
      </c>
      <c r="D11" s="1">
        <v>17</v>
      </c>
      <c r="E11">
        <v>540</v>
      </c>
      <c r="F11">
        <v>710</v>
      </c>
    </row>
    <row r="12" spans="1:7">
      <c r="A12">
        <v>5</v>
      </c>
      <c r="B12" s="1" t="str">
        <f t="shared" si="0"/>
        <v>Nedalshytta</v>
      </c>
      <c r="C12" s="1" t="s">
        <v>963</v>
      </c>
      <c r="D12" s="1">
        <v>23</v>
      </c>
      <c r="E12">
        <v>1180</v>
      </c>
      <c r="F12">
        <v>1180</v>
      </c>
    </row>
    <row r="13" spans="1:7">
      <c r="A13">
        <v>6</v>
      </c>
      <c r="B13" s="4" t="str">
        <f>C12</f>
        <v>Storerikvollen</v>
      </c>
      <c r="C13" s="4" t="s">
        <v>964</v>
      </c>
      <c r="D13" s="4">
        <v>39</v>
      </c>
      <c r="E13" s="4">
        <v>2010</v>
      </c>
      <c r="F13" s="4">
        <v>1670</v>
      </c>
      <c r="G13" t="s">
        <v>1119</v>
      </c>
    </row>
    <row r="14" spans="1:7">
      <c r="A14">
        <v>7</v>
      </c>
      <c r="B14" s="1" t="str">
        <f t="shared" si="0"/>
        <v>Teveltunet</v>
      </c>
      <c r="C14" s="1" t="s">
        <v>965</v>
      </c>
      <c r="D14">
        <v>20</v>
      </c>
      <c r="E14">
        <v>720</v>
      </c>
      <c r="F14">
        <v>790</v>
      </c>
    </row>
    <row r="15" spans="1:7">
      <c r="A15">
        <v>8</v>
      </c>
      <c r="B15" s="1" t="str">
        <f t="shared" si="0"/>
        <v>Angeltjønnhytta</v>
      </c>
      <c r="C15" s="1" t="s">
        <v>806</v>
      </c>
      <c r="D15">
        <v>13</v>
      </c>
      <c r="E15">
        <v>60</v>
      </c>
      <c r="F15">
        <v>611</v>
      </c>
    </row>
    <row r="16" spans="1:7">
      <c r="A16">
        <v>9</v>
      </c>
      <c r="B16" s="1" t="str">
        <f t="shared" si="0"/>
        <v>Ferslia</v>
      </c>
      <c r="C16" s="1" t="s">
        <v>966</v>
      </c>
      <c r="D16">
        <v>28</v>
      </c>
      <c r="E16">
        <v>1140</v>
      </c>
      <c r="F16">
        <v>1170</v>
      </c>
    </row>
    <row r="17" spans="1:10">
      <c r="A17">
        <v>10</v>
      </c>
      <c r="B17" s="1" t="str">
        <f t="shared" si="0"/>
        <v>Bellingstua</v>
      </c>
      <c r="C17" s="1" t="s">
        <v>967</v>
      </c>
      <c r="D17">
        <v>23</v>
      </c>
      <c r="E17">
        <v>947</v>
      </c>
      <c r="F17">
        <v>860</v>
      </c>
    </row>
    <row r="18" spans="1:10">
      <c r="A18">
        <v>11</v>
      </c>
      <c r="B18" s="2" t="str">
        <f t="shared" si="0"/>
        <v>Bringsåsen</v>
      </c>
      <c r="C18" s="2" t="s">
        <v>968</v>
      </c>
      <c r="D18" s="2">
        <v>11</v>
      </c>
      <c r="E18" s="2">
        <v>500</v>
      </c>
      <c r="F18" s="2">
        <v>470</v>
      </c>
      <c r="H18" s="57"/>
    </row>
    <row r="19" spans="1:10">
      <c r="A19">
        <v>12</v>
      </c>
      <c r="B19" s="2" t="str">
        <f t="shared" si="0"/>
        <v>Skjækerdalshytta</v>
      </c>
      <c r="C19" s="2" t="s">
        <v>969</v>
      </c>
      <c r="D19" s="2">
        <v>13</v>
      </c>
      <c r="E19" s="2">
        <v>640</v>
      </c>
      <c r="F19" s="2">
        <v>609</v>
      </c>
      <c r="G19" t="s">
        <v>1120</v>
      </c>
      <c r="H19" s="57"/>
    </row>
    <row r="20" spans="1:10">
      <c r="A20">
        <v>13</v>
      </c>
      <c r="B20" s="1" t="str">
        <f t="shared" si="0"/>
        <v>Sætertjønnhytta</v>
      </c>
      <c r="C20" s="1" t="s">
        <v>970</v>
      </c>
      <c r="D20">
        <v>27</v>
      </c>
      <c r="E20">
        <v>700</v>
      </c>
      <c r="F20">
        <v>730</v>
      </c>
    </row>
    <row r="21" spans="1:10">
      <c r="A21">
        <v>14</v>
      </c>
      <c r="B21" s="2" t="str">
        <f t="shared" si="0"/>
        <v>Gaundalen</v>
      </c>
      <c r="C21" s="2" t="s">
        <v>971</v>
      </c>
      <c r="D21" s="2">
        <v>12</v>
      </c>
      <c r="E21" s="2">
        <v>370</v>
      </c>
      <c r="F21" s="2">
        <v>340</v>
      </c>
      <c r="G21" s="1"/>
      <c r="H21" s="1"/>
      <c r="I21" s="1"/>
      <c r="J21" s="1"/>
    </row>
    <row r="22" spans="1:10">
      <c r="A22">
        <v>15</v>
      </c>
      <c r="B22" s="2" t="str">
        <f t="shared" si="0"/>
        <v>Holden</v>
      </c>
      <c r="C22" s="2" t="s">
        <v>972</v>
      </c>
      <c r="D22" s="2">
        <v>9</v>
      </c>
      <c r="E22" s="2">
        <v>213</v>
      </c>
      <c r="F22" s="2">
        <v>257</v>
      </c>
      <c r="G22" t="s">
        <v>1120</v>
      </c>
      <c r="H22" s="1"/>
      <c r="I22" s="1"/>
      <c r="J22" s="1"/>
    </row>
    <row r="23" spans="1:10">
      <c r="A23">
        <v>16</v>
      </c>
      <c r="B23" s="1" t="str">
        <f t="shared" si="0"/>
        <v>Langvasshytta</v>
      </c>
      <c r="C23" s="1" t="s">
        <v>973</v>
      </c>
      <c r="D23">
        <v>28</v>
      </c>
      <c r="E23">
        <v>615</v>
      </c>
      <c r="F23">
        <v>450</v>
      </c>
      <c r="G23" s="1"/>
      <c r="H23" s="1"/>
      <c r="I23" s="1"/>
      <c r="J23" s="1"/>
    </row>
    <row r="24" spans="1:10">
      <c r="A24">
        <v>17</v>
      </c>
      <c r="B24" s="1" t="str">
        <f t="shared" si="0"/>
        <v>Gressåmoen</v>
      </c>
      <c r="C24" s="1" t="s">
        <v>975</v>
      </c>
      <c r="D24">
        <v>14</v>
      </c>
      <c r="E24">
        <v>300</v>
      </c>
      <c r="F24">
        <v>600</v>
      </c>
      <c r="G24" s="1"/>
      <c r="H24" s="1"/>
      <c r="I24" s="1"/>
      <c r="J24" s="1"/>
    </row>
    <row r="25" spans="1:10">
      <c r="A25">
        <v>18</v>
      </c>
      <c r="B25" s="2" t="str">
        <f t="shared" si="0"/>
        <v>Almdalshytta</v>
      </c>
      <c r="C25" s="2" t="s">
        <v>974</v>
      </c>
      <c r="D25" s="2">
        <v>17</v>
      </c>
      <c r="E25" s="2">
        <v>400</v>
      </c>
      <c r="F25" s="2">
        <v>150</v>
      </c>
      <c r="G25" s="1"/>
      <c r="H25" s="1"/>
      <c r="I25" s="1"/>
      <c r="J25" s="1"/>
    </row>
    <row r="26" spans="1:10">
      <c r="A26">
        <v>19</v>
      </c>
      <c r="B26" s="2" t="str">
        <f t="shared" si="0"/>
        <v>Skjelbredtunet</v>
      </c>
      <c r="C26" s="2" t="s">
        <v>976</v>
      </c>
      <c r="D26" s="2">
        <v>11</v>
      </c>
      <c r="E26" s="2">
        <v>100</v>
      </c>
      <c r="F26" s="2">
        <v>300</v>
      </c>
      <c r="G26" t="s">
        <v>1120</v>
      </c>
      <c r="H26" s="1"/>
      <c r="I26" s="1"/>
      <c r="J26" s="1"/>
    </row>
    <row r="27" spans="1:10">
      <c r="A27">
        <v>20</v>
      </c>
      <c r="B27" s="30" t="str">
        <f t="shared" si="0"/>
        <v>Kviltjønnhytta</v>
      </c>
      <c r="C27" s="30" t="s">
        <v>977</v>
      </c>
      <c r="D27" s="30">
        <v>11</v>
      </c>
      <c r="E27" s="30">
        <v>400</v>
      </c>
      <c r="F27" s="30">
        <v>400</v>
      </c>
      <c r="G27" s="1"/>
      <c r="H27" s="1"/>
      <c r="I27" s="1"/>
      <c r="J27" s="1"/>
    </row>
    <row r="28" spans="1:10">
      <c r="A28">
        <v>21</v>
      </c>
      <c r="B28" s="30" t="str">
        <f t="shared" si="0"/>
        <v>Midtre Nesåvatnet</v>
      </c>
      <c r="C28" s="30" t="s">
        <v>978</v>
      </c>
      <c r="D28" s="30">
        <v>12</v>
      </c>
      <c r="E28" s="30">
        <v>570</v>
      </c>
      <c r="F28" s="30">
        <v>570</v>
      </c>
      <c r="G28" t="s">
        <v>1120</v>
      </c>
      <c r="H28" s="1"/>
      <c r="I28" s="1"/>
      <c r="J28" s="1"/>
    </row>
    <row r="29" spans="1:10">
      <c r="A29">
        <v>22</v>
      </c>
      <c r="B29" s="2" t="str">
        <f t="shared" si="0"/>
        <v>Skorovatn</v>
      </c>
      <c r="C29" s="2" t="s">
        <v>979</v>
      </c>
      <c r="D29" s="2">
        <v>18</v>
      </c>
      <c r="E29" s="2">
        <v>300</v>
      </c>
      <c r="F29" s="2">
        <v>300</v>
      </c>
      <c r="G29" s="1"/>
      <c r="H29" s="1"/>
      <c r="I29" s="1"/>
      <c r="J29" s="1"/>
    </row>
    <row r="30" spans="1:10">
      <c r="A30">
        <v>23</v>
      </c>
      <c r="B30" s="2" t="str">
        <f t="shared" si="0"/>
        <v>Øvre Mykkelvikseter</v>
      </c>
      <c r="C30" s="2" t="s">
        <v>980</v>
      </c>
      <c r="D30" s="2">
        <v>13</v>
      </c>
      <c r="E30" s="2">
        <v>460</v>
      </c>
      <c r="F30" s="2">
        <v>590</v>
      </c>
      <c r="G30" t="s">
        <v>1120</v>
      </c>
      <c r="H30" s="1"/>
      <c r="I30" s="1"/>
      <c r="J30" s="1"/>
    </row>
    <row r="31" spans="1:10">
      <c r="A31">
        <v>24</v>
      </c>
      <c r="B31" s="1" t="str">
        <f t="shared" si="0"/>
        <v>Kleiva</v>
      </c>
      <c r="C31" s="1" t="s">
        <v>981</v>
      </c>
      <c r="D31" s="1">
        <v>20</v>
      </c>
      <c r="E31" s="1">
        <v>400</v>
      </c>
      <c r="F31">
        <v>310</v>
      </c>
      <c r="G31" s="1"/>
      <c r="H31" s="1"/>
      <c r="I31" s="1"/>
      <c r="J31" s="1"/>
    </row>
    <row r="32" spans="1:10">
      <c r="A32">
        <v>25</v>
      </c>
      <c r="B32" s="1" t="str">
        <f t="shared" si="0"/>
        <v>Bustadmo</v>
      </c>
      <c r="C32" s="1" t="s">
        <v>982</v>
      </c>
      <c r="D32" s="1">
        <v>18</v>
      </c>
      <c r="E32" s="1">
        <v>50</v>
      </c>
      <c r="F32">
        <v>50</v>
      </c>
      <c r="G32" s="1"/>
      <c r="H32" s="1"/>
      <c r="I32" s="1"/>
      <c r="J32" s="1"/>
    </row>
    <row r="33" spans="1:10">
      <c r="A33">
        <v>26</v>
      </c>
      <c r="B33" s="1" t="str">
        <f t="shared" si="0"/>
        <v>Viermahytta</v>
      </c>
      <c r="C33" s="1" t="str">
        <f>B34</f>
        <v>Raentserenmehkie</v>
      </c>
      <c r="D33" s="1">
        <v>25</v>
      </c>
      <c r="E33" s="1">
        <v>140</v>
      </c>
      <c r="F33">
        <v>650</v>
      </c>
      <c r="G33" s="1"/>
      <c r="H33" s="1"/>
      <c r="I33" s="1"/>
      <c r="J33" s="1"/>
    </row>
    <row r="34" spans="1:10">
      <c r="A34">
        <v>27</v>
      </c>
      <c r="B34" s="1" t="s">
        <v>983</v>
      </c>
      <c r="C34" s="1" t="s">
        <v>984</v>
      </c>
      <c r="D34" s="1">
        <v>15</v>
      </c>
      <c r="E34" s="1">
        <v>200</v>
      </c>
      <c r="F34">
        <v>40</v>
      </c>
      <c r="G34" s="1"/>
      <c r="H34" s="1"/>
      <c r="I34" s="1"/>
      <c r="J34" s="1"/>
    </row>
    <row r="35" spans="1:10">
      <c r="A35">
        <v>28</v>
      </c>
      <c r="B35" s="1" t="str">
        <f t="shared" si="0"/>
        <v>Tiplingan Skogstue</v>
      </c>
      <c r="C35" s="1" t="s">
        <v>985</v>
      </c>
      <c r="D35" s="1">
        <v>14</v>
      </c>
      <c r="E35" s="1">
        <v>289</v>
      </c>
      <c r="F35">
        <v>320</v>
      </c>
      <c r="G35" s="1"/>
      <c r="H35" s="1"/>
      <c r="I35" s="1"/>
      <c r="J35" s="1"/>
    </row>
    <row r="36" spans="1:10">
      <c r="A36">
        <v>29</v>
      </c>
      <c r="B36" s="1" t="str">
        <f t="shared" si="0"/>
        <v>Daningen</v>
      </c>
      <c r="C36" s="1" t="s">
        <v>986</v>
      </c>
      <c r="D36" s="1">
        <v>20</v>
      </c>
      <c r="E36" s="1">
        <v>930</v>
      </c>
      <c r="F36">
        <v>470</v>
      </c>
      <c r="G36" s="1"/>
      <c r="H36" s="1"/>
      <c r="I36" s="1"/>
      <c r="J36" s="1"/>
    </row>
    <row r="37" spans="1:10">
      <c r="A37">
        <v>30</v>
      </c>
      <c r="B37" s="1" t="str">
        <f t="shared" si="0"/>
        <v>Grannes</v>
      </c>
      <c r="C37" s="1" t="s">
        <v>888</v>
      </c>
      <c r="D37" s="1">
        <v>13</v>
      </c>
      <c r="E37" s="1">
        <v>360</v>
      </c>
      <c r="F37">
        <v>590</v>
      </c>
      <c r="G37" s="1"/>
      <c r="H37" s="1"/>
      <c r="I37" s="1"/>
      <c r="J37" s="1"/>
    </row>
    <row r="38" spans="1:10">
      <c r="A38">
        <v>31</v>
      </c>
      <c r="B38" t="str">
        <f t="shared" si="0"/>
        <v>Tverrelvnes</v>
      </c>
      <c r="C38" t="s">
        <v>987</v>
      </c>
      <c r="D38">
        <v>21</v>
      </c>
      <c r="E38">
        <v>540</v>
      </c>
      <c r="F38">
        <v>590</v>
      </c>
      <c r="G38" s="1"/>
      <c r="H38" s="1"/>
      <c r="I38" s="1"/>
      <c r="J38" s="1"/>
    </row>
    <row r="39" spans="1:10">
      <c r="A39">
        <v>32</v>
      </c>
      <c r="B39" t="str">
        <f t="shared" si="0"/>
        <v>Krutvatnet</v>
      </c>
      <c r="C39" t="s">
        <v>995</v>
      </c>
      <c r="D39">
        <v>18</v>
      </c>
      <c r="E39">
        <v>460</v>
      </c>
      <c r="F39">
        <v>370</v>
      </c>
      <c r="G39" s="1"/>
      <c r="H39" s="1"/>
      <c r="I39" s="1"/>
      <c r="J39" s="1"/>
    </row>
    <row r="40" spans="1:10">
      <c r="A40">
        <v>33</v>
      </c>
      <c r="B40" t="str">
        <f t="shared" si="0"/>
        <v>Sivertgården</v>
      </c>
      <c r="C40" s="1" t="s">
        <v>833</v>
      </c>
      <c r="D40">
        <v>15</v>
      </c>
      <c r="E40">
        <v>670</v>
      </c>
      <c r="F40">
        <v>540</v>
      </c>
    </row>
    <row r="41" spans="1:10" s="1" customFormat="1">
      <c r="A41">
        <v>34</v>
      </c>
      <c r="B41" s="2" t="str">
        <f t="shared" si="0"/>
        <v>Steikvasselv</v>
      </c>
      <c r="C41" s="2" t="s">
        <v>835</v>
      </c>
      <c r="D41" s="2">
        <v>18</v>
      </c>
      <c r="E41" s="2">
        <v>350</v>
      </c>
      <c r="F41" s="2">
        <v>570</v>
      </c>
      <c r="G41" s="56" t="s">
        <v>1120</v>
      </c>
    </row>
    <row r="42" spans="1:10">
      <c r="A42">
        <v>35</v>
      </c>
      <c r="B42" s="2" t="str">
        <f t="shared" si="0"/>
        <v>Gressvasshytta</v>
      </c>
      <c r="C42" s="2" t="s">
        <v>889</v>
      </c>
      <c r="D42" s="2">
        <v>7</v>
      </c>
      <c r="E42" s="2">
        <v>300</v>
      </c>
      <c r="F42" s="2">
        <v>250</v>
      </c>
      <c r="G42" s="56"/>
    </row>
    <row r="43" spans="1:10">
      <c r="A43">
        <v>36</v>
      </c>
      <c r="B43" t="str">
        <f t="shared" si="0"/>
        <v>Kjennsvasshytta</v>
      </c>
      <c r="C43" s="1" t="s">
        <v>988</v>
      </c>
      <c r="D43" s="1">
        <v>21</v>
      </c>
      <c r="E43" s="1">
        <v>560</v>
      </c>
      <c r="F43" s="1">
        <v>520</v>
      </c>
      <c r="G43" s="1"/>
      <c r="H43" s="1"/>
    </row>
    <row r="44" spans="1:10">
      <c r="A44">
        <v>37</v>
      </c>
      <c r="B44" t="str">
        <f t="shared" si="0"/>
        <v>Umbukta fjellstue</v>
      </c>
      <c r="C44" s="1" t="s">
        <v>838</v>
      </c>
      <c r="D44" s="1">
        <v>11</v>
      </c>
      <c r="E44" s="1">
        <v>117</v>
      </c>
      <c r="F44" s="1">
        <v>570</v>
      </c>
      <c r="G44" s="1"/>
      <c r="H44" s="1"/>
    </row>
    <row r="45" spans="1:10">
      <c r="A45">
        <v>38</v>
      </c>
      <c r="B45" t="str">
        <f t="shared" ref="B45:B70" si="1">C44</f>
        <v>Sauvasshytta</v>
      </c>
      <c r="C45" t="s">
        <v>989</v>
      </c>
      <c r="D45" s="1">
        <v>15</v>
      </c>
      <c r="E45" s="1">
        <v>620</v>
      </c>
      <c r="F45" s="1">
        <v>250</v>
      </c>
      <c r="G45" s="1"/>
      <c r="H45" s="1"/>
    </row>
    <row r="46" spans="1:10">
      <c r="A46">
        <v>39</v>
      </c>
      <c r="B46" t="str">
        <f t="shared" si="1"/>
        <v>Kvitsteindalstunet</v>
      </c>
      <c r="C46" t="s">
        <v>841</v>
      </c>
      <c r="D46" s="1">
        <v>20</v>
      </c>
      <c r="E46" s="1">
        <v>330</v>
      </c>
      <c r="F46" s="1">
        <v>400</v>
      </c>
      <c r="G46" s="1"/>
      <c r="H46" s="1"/>
    </row>
    <row r="47" spans="1:10">
      <c r="A47">
        <v>40</v>
      </c>
      <c r="B47" t="str">
        <f t="shared" si="1"/>
        <v>Virvasshytta</v>
      </c>
      <c r="C47" t="s">
        <v>885</v>
      </c>
      <c r="D47" s="1">
        <v>24</v>
      </c>
      <c r="E47" s="1">
        <v>811</v>
      </c>
      <c r="F47" s="1">
        <v>716</v>
      </c>
      <c r="G47" s="1"/>
      <c r="H47" s="1"/>
    </row>
    <row r="48" spans="1:10">
      <c r="A48">
        <v>41</v>
      </c>
      <c r="B48" t="str">
        <f t="shared" si="1"/>
        <v>Bolnastua</v>
      </c>
      <c r="C48" t="s">
        <v>844</v>
      </c>
      <c r="D48" s="1">
        <v>25</v>
      </c>
      <c r="E48">
        <v>530</v>
      </c>
      <c r="F48" s="1">
        <v>480</v>
      </c>
      <c r="G48" s="1"/>
      <c r="H48" s="1"/>
    </row>
    <row r="49" spans="1:8">
      <c r="A49">
        <v>42</v>
      </c>
      <c r="B49" s="2" t="str">
        <f t="shared" si="1"/>
        <v>Krukkistua</v>
      </c>
      <c r="C49" s="2" t="s">
        <v>890</v>
      </c>
      <c r="D49" s="2">
        <v>5</v>
      </c>
      <c r="E49" s="2">
        <v>40</v>
      </c>
      <c r="F49" s="2">
        <v>100</v>
      </c>
      <c r="G49" s="56" t="s">
        <v>1120</v>
      </c>
      <c r="H49" s="1"/>
    </row>
    <row r="50" spans="1:8">
      <c r="A50">
        <v>43</v>
      </c>
      <c r="B50" s="2" t="str">
        <f t="shared" si="1"/>
        <v>Saltfjellstua</v>
      </c>
      <c r="C50" s="2" t="s">
        <v>990</v>
      </c>
      <c r="D50" s="2">
        <v>22</v>
      </c>
      <c r="E50" s="2">
        <v>740</v>
      </c>
      <c r="F50" s="2">
        <v>650</v>
      </c>
      <c r="G50" s="56"/>
      <c r="H50" s="1"/>
    </row>
    <row r="51" spans="1:8">
      <c r="A51">
        <v>44</v>
      </c>
      <c r="B51" s="1" t="str">
        <f t="shared" si="1"/>
        <v>Lønstua</v>
      </c>
      <c r="C51" s="1" t="s">
        <v>991</v>
      </c>
      <c r="D51" s="1">
        <v>14</v>
      </c>
      <c r="E51" s="1">
        <v>350</v>
      </c>
      <c r="F51" s="1">
        <v>330</v>
      </c>
      <c r="G51" s="1"/>
    </row>
    <row r="52" spans="1:8">
      <c r="A52">
        <v>45</v>
      </c>
      <c r="B52" s="2" t="str">
        <f t="shared" si="1"/>
        <v xml:space="preserve">Graddis fjellstue </v>
      </c>
      <c r="C52" s="2" t="s">
        <v>891</v>
      </c>
      <c r="D52" s="2">
        <v>8</v>
      </c>
      <c r="E52" s="2">
        <v>370</v>
      </c>
      <c r="F52" s="2">
        <v>370</v>
      </c>
    </row>
    <row r="53" spans="1:8">
      <c r="A53">
        <v>46</v>
      </c>
      <c r="B53" s="2" t="str">
        <f t="shared" si="1"/>
        <v>Trygvebu</v>
      </c>
      <c r="C53" s="2" t="s">
        <v>847</v>
      </c>
      <c r="D53" s="2">
        <v>8</v>
      </c>
      <c r="E53" s="2">
        <v>450</v>
      </c>
      <c r="F53" s="2">
        <v>490</v>
      </c>
    </row>
    <row r="54" spans="1:8">
      <c r="A54">
        <v>47</v>
      </c>
      <c r="B54" s="2" t="str">
        <f t="shared" si="1"/>
        <v>Argaladhytta</v>
      </c>
      <c r="C54" s="2" t="s">
        <v>992</v>
      </c>
      <c r="D54" s="2">
        <v>10</v>
      </c>
      <c r="E54" s="2">
        <v>450</v>
      </c>
      <c r="F54" s="2">
        <v>470</v>
      </c>
      <c r="G54" s="1" t="s">
        <v>1120</v>
      </c>
    </row>
    <row r="55" spans="1:8">
      <c r="A55">
        <v>48</v>
      </c>
      <c r="B55" s="1" t="str">
        <f t="shared" si="1"/>
        <v>Balvasshytta</v>
      </c>
      <c r="C55" s="1" t="s">
        <v>892</v>
      </c>
      <c r="D55" s="1">
        <v>20</v>
      </c>
      <c r="E55" s="1">
        <v>930</v>
      </c>
      <c r="F55" s="1">
        <v>920</v>
      </c>
      <c r="G55" s="1"/>
    </row>
    <row r="56" spans="1:8">
      <c r="A56">
        <v>49</v>
      </c>
      <c r="B56" s="2" t="str">
        <f t="shared" si="1"/>
        <v>Coarvihytta</v>
      </c>
      <c r="C56" s="2" t="s">
        <v>893</v>
      </c>
      <c r="D56" s="2">
        <v>12</v>
      </c>
      <c r="E56" s="2">
        <v>570</v>
      </c>
      <c r="F56" s="2">
        <v>550</v>
      </c>
      <c r="G56" s="1"/>
    </row>
    <row r="57" spans="1:8">
      <c r="A57">
        <v>50</v>
      </c>
      <c r="B57" s="2" t="str">
        <f t="shared" si="1"/>
        <v>Calalveshytta</v>
      </c>
      <c r="C57" s="2" t="s">
        <v>894</v>
      </c>
      <c r="D57" s="2">
        <v>13</v>
      </c>
      <c r="E57" s="2">
        <v>580</v>
      </c>
      <c r="F57" s="2">
        <v>718</v>
      </c>
      <c r="G57" s="56" t="s">
        <v>123</v>
      </c>
    </row>
    <row r="58" spans="1:8">
      <c r="A58">
        <v>51</v>
      </c>
      <c r="B58" s="30" t="str">
        <f t="shared" si="1"/>
        <v>Lomihytta</v>
      </c>
      <c r="C58" s="30" t="s">
        <v>993</v>
      </c>
      <c r="D58" s="30">
        <v>5</v>
      </c>
      <c r="E58" s="30">
        <v>320</v>
      </c>
      <c r="F58" s="30">
        <v>100</v>
      </c>
      <c r="G58" s="56"/>
    </row>
    <row r="59" spans="1:8">
      <c r="A59">
        <v>52</v>
      </c>
      <c r="B59" s="30" t="str">
        <f t="shared" si="1"/>
        <v xml:space="preserve"> Ny-Sulitjelma fjellstue</v>
      </c>
      <c r="C59" s="30" t="s">
        <v>994</v>
      </c>
      <c r="D59" s="30">
        <v>10</v>
      </c>
      <c r="E59" s="30">
        <v>450</v>
      </c>
      <c r="F59" s="30">
        <v>708</v>
      </c>
      <c r="G59" s="56" t="s">
        <v>1120</v>
      </c>
    </row>
    <row r="60" spans="1:8">
      <c r="A60">
        <v>53</v>
      </c>
      <c r="B60" s="30" t="str">
        <f t="shared" si="1"/>
        <v>Sorjushytta</v>
      </c>
      <c r="C60" s="30" t="s">
        <v>996</v>
      </c>
      <c r="D60" s="30">
        <v>12</v>
      </c>
      <c r="E60" s="30">
        <v>416</v>
      </c>
      <c r="F60" s="30">
        <v>390</v>
      </c>
      <c r="G60" s="56"/>
    </row>
    <row r="61" spans="1:8">
      <c r="A61">
        <v>54</v>
      </c>
      <c r="B61" s="2" t="str">
        <f t="shared" si="1"/>
        <v>Sårjesjaurestugan</v>
      </c>
      <c r="C61" s="2" t="s">
        <v>997</v>
      </c>
      <c r="D61" s="2">
        <v>6</v>
      </c>
      <c r="E61" s="2">
        <v>250</v>
      </c>
      <c r="F61" s="2">
        <v>140</v>
      </c>
    </row>
    <row r="62" spans="1:8">
      <c r="A62">
        <v>55</v>
      </c>
      <c r="B62" s="2" t="str">
        <f t="shared" si="1"/>
        <v>Staddajåhkå</v>
      </c>
      <c r="C62" s="2" t="s">
        <v>895</v>
      </c>
      <c r="D62" s="2">
        <v>12</v>
      </c>
      <c r="E62" s="2">
        <v>350</v>
      </c>
      <c r="F62" s="2">
        <v>230</v>
      </c>
    </row>
    <row r="63" spans="1:8">
      <c r="A63">
        <v>56</v>
      </c>
      <c r="B63" s="2" t="str">
        <f t="shared" si="1"/>
        <v>Staloluokta</v>
      </c>
      <c r="C63" s="2" t="s">
        <v>1004</v>
      </c>
      <c r="D63" s="2">
        <v>11</v>
      </c>
      <c r="E63" s="2">
        <v>413</v>
      </c>
      <c r="F63" s="2">
        <v>415</v>
      </c>
      <c r="G63" t="s">
        <v>1120</v>
      </c>
    </row>
    <row r="64" spans="1:8">
      <c r="A64">
        <v>57</v>
      </c>
      <c r="B64" s="1" t="str">
        <f t="shared" si="1"/>
        <v>Arasluoktastugorna</v>
      </c>
      <c r="C64" s="1" t="s">
        <v>1003</v>
      </c>
      <c r="D64" s="1">
        <v>13</v>
      </c>
      <c r="E64" s="1">
        <v>470</v>
      </c>
      <c r="F64" s="1">
        <v>470</v>
      </c>
      <c r="G64" s="1"/>
    </row>
    <row r="65" spans="1:7">
      <c r="A65">
        <v>58</v>
      </c>
      <c r="B65" s="1" t="str">
        <f t="shared" si="1"/>
        <v>Låddejåkkåstugan</v>
      </c>
      <c r="C65" s="1" t="s">
        <v>1228</v>
      </c>
      <c r="D65" s="1">
        <v>17</v>
      </c>
      <c r="E65" s="1">
        <v>530</v>
      </c>
      <c r="F65" s="1">
        <v>530</v>
      </c>
      <c r="G65" s="1"/>
    </row>
    <row r="66" spans="1:7">
      <c r="A66">
        <v>59</v>
      </c>
      <c r="B66" s="1" t="str">
        <f t="shared" si="1"/>
        <v>Kutjaurestuga</v>
      </c>
      <c r="C66" s="1" t="s">
        <v>896</v>
      </c>
      <c r="D66" s="1">
        <v>17</v>
      </c>
      <c r="E66" s="1">
        <v>570</v>
      </c>
      <c r="F66" s="1">
        <v>570</v>
      </c>
      <c r="G66" s="1"/>
    </row>
    <row r="67" spans="1:7">
      <c r="A67">
        <v>60</v>
      </c>
      <c r="B67" s="4" t="str">
        <f t="shared" si="1"/>
        <v>Vaisaluokta</v>
      </c>
      <c r="C67" s="4" t="s">
        <v>998</v>
      </c>
      <c r="D67" s="4">
        <v>51</v>
      </c>
      <c r="E67" s="4">
        <v>417</v>
      </c>
      <c r="F67" s="4">
        <v>750</v>
      </c>
      <c r="G67" s="1" t="s">
        <v>124</v>
      </c>
    </row>
    <row r="68" spans="1:7">
      <c r="A68">
        <v>61</v>
      </c>
      <c r="B68" t="str">
        <f t="shared" si="1"/>
        <v>Røysvatn</v>
      </c>
      <c r="C68" t="s">
        <v>855</v>
      </c>
      <c r="D68" s="1">
        <v>27</v>
      </c>
      <c r="E68" s="1">
        <v>960</v>
      </c>
      <c r="F68">
        <v>850</v>
      </c>
    </row>
    <row r="69" spans="1:7">
      <c r="A69">
        <v>62</v>
      </c>
      <c r="B69" t="str">
        <f t="shared" si="1"/>
        <v>Pauro</v>
      </c>
      <c r="C69" t="s">
        <v>999</v>
      </c>
      <c r="D69" s="1">
        <v>28</v>
      </c>
      <c r="E69" s="1">
        <v>790</v>
      </c>
      <c r="F69">
        <v>710</v>
      </c>
    </row>
    <row r="70" spans="1:7">
      <c r="A70">
        <v>63</v>
      </c>
      <c r="B70" t="str">
        <f t="shared" si="1"/>
        <v>Sitashytta</v>
      </c>
      <c r="C70" t="s">
        <v>1000</v>
      </c>
      <c r="D70" s="1">
        <v>19</v>
      </c>
      <c r="E70" s="1">
        <v>390</v>
      </c>
      <c r="F70">
        <v>750</v>
      </c>
    </row>
    <row r="71" spans="1:7">
      <c r="A71">
        <v>64</v>
      </c>
      <c r="B71" t="str">
        <f>C70</f>
        <v>Skoaddejavrehytta</v>
      </c>
      <c r="C71" t="s">
        <v>1001</v>
      </c>
      <c r="D71" s="1">
        <v>17</v>
      </c>
      <c r="E71" s="1">
        <v>650</v>
      </c>
      <c r="F71">
        <v>550</v>
      </c>
    </row>
    <row r="72" spans="1:7">
      <c r="A72">
        <v>65</v>
      </c>
      <c r="B72" t="str">
        <f>C71</f>
        <v>Gautelis-hytta</v>
      </c>
      <c r="C72" t="s">
        <v>1002</v>
      </c>
      <c r="D72" s="1">
        <v>12</v>
      </c>
      <c r="E72" s="1">
        <v>270</v>
      </c>
      <c r="F72">
        <v>415</v>
      </c>
    </row>
    <row r="73" spans="1:7">
      <c r="A73" s="2">
        <v>66</v>
      </c>
      <c r="B73" s="2" t="str">
        <f>C72</f>
        <v>Caihnavaggi</v>
      </c>
      <c r="C73" s="2" t="s">
        <v>886</v>
      </c>
      <c r="D73" s="2">
        <v>13</v>
      </c>
      <c r="E73" s="2">
        <v>430</v>
      </c>
      <c r="F73" s="2">
        <v>140</v>
      </c>
    </row>
    <row r="74" spans="1:7">
      <c r="A74" s="2">
        <v>67</v>
      </c>
      <c r="B74" s="2" t="str">
        <f>C73</f>
        <v>Cunojavri</v>
      </c>
      <c r="C74" s="2" t="s">
        <v>1121</v>
      </c>
      <c r="D74" s="2">
        <v>5</v>
      </c>
      <c r="E74" s="2">
        <v>60</v>
      </c>
      <c r="F74" s="2">
        <v>60</v>
      </c>
      <c r="G74" t="s">
        <v>1120</v>
      </c>
    </row>
    <row r="75" spans="1:7">
      <c r="A75">
        <v>68</v>
      </c>
      <c r="B75" t="str">
        <f t="shared" ref="B75:B113" si="2">C74</f>
        <v>Unna Allakas</v>
      </c>
      <c r="C75" t="s">
        <v>863</v>
      </c>
      <c r="D75" s="1">
        <v>23</v>
      </c>
      <c r="E75" s="1">
        <v>660</v>
      </c>
      <c r="F75">
        <v>400</v>
      </c>
    </row>
    <row r="76" spans="1:7">
      <c r="A76">
        <v>69</v>
      </c>
      <c r="B76" t="str">
        <f t="shared" si="2"/>
        <v>Abiskojaure</v>
      </c>
      <c r="C76" t="s">
        <v>865</v>
      </c>
      <c r="D76" s="1">
        <v>14</v>
      </c>
      <c r="E76" s="1">
        <v>620</v>
      </c>
      <c r="F76">
        <v>500</v>
      </c>
    </row>
    <row r="77" spans="1:7">
      <c r="A77">
        <v>70</v>
      </c>
      <c r="B77" s="2" t="str">
        <f t="shared" si="2"/>
        <v>Abisko</v>
      </c>
      <c r="C77" s="2" t="s">
        <v>1122</v>
      </c>
      <c r="D77" s="2">
        <v>20</v>
      </c>
      <c r="E77" s="2">
        <v>900</v>
      </c>
      <c r="F77" s="2">
        <v>900</v>
      </c>
    </row>
    <row r="78" spans="1:7">
      <c r="A78">
        <v>71</v>
      </c>
      <c r="B78" s="2" t="str">
        <f t="shared" si="2"/>
        <v>Plnostugan</v>
      </c>
      <c r="C78" s="2" t="s">
        <v>1123</v>
      </c>
      <c r="D78" s="2">
        <v>4</v>
      </c>
      <c r="E78" s="2">
        <v>170</v>
      </c>
      <c r="F78" s="2">
        <v>350</v>
      </c>
      <c r="G78" t="s">
        <v>1120</v>
      </c>
    </row>
    <row r="79" spans="1:7">
      <c r="A79">
        <v>72</v>
      </c>
      <c r="B79" t="str">
        <f t="shared" si="2"/>
        <v>Lappjord</v>
      </c>
      <c r="C79" t="s">
        <v>1124</v>
      </c>
      <c r="D79" s="1">
        <v>24</v>
      </c>
      <c r="E79" s="1">
        <v>1000</v>
      </c>
      <c r="F79">
        <v>1000</v>
      </c>
    </row>
    <row r="80" spans="1:7">
      <c r="A80" s="2">
        <v>73</v>
      </c>
      <c r="B80" s="2" t="str">
        <f t="shared" si="2"/>
        <v>Altevass</v>
      </c>
      <c r="C80" s="2" t="s">
        <v>1192</v>
      </c>
      <c r="D80" s="2">
        <v>12</v>
      </c>
      <c r="E80" s="2"/>
      <c r="F80" s="2"/>
    </row>
    <row r="81" spans="1:7">
      <c r="A81" s="2">
        <v>74</v>
      </c>
      <c r="B81" s="2" t="str">
        <f t="shared" si="2"/>
        <v>Gaskahytta</v>
      </c>
      <c r="C81" s="2" t="s">
        <v>871</v>
      </c>
      <c r="D81" s="2">
        <v>17</v>
      </c>
      <c r="E81" s="2"/>
      <c r="F81" s="2"/>
      <c r="G81" t="s">
        <v>1120</v>
      </c>
    </row>
    <row r="82" spans="1:7">
      <c r="A82">
        <v>75</v>
      </c>
      <c r="B82" t="str">
        <f t="shared" si="2"/>
        <v>Vuomahytta</v>
      </c>
      <c r="C82" t="s">
        <v>1193</v>
      </c>
      <c r="D82" s="1">
        <v>18</v>
      </c>
    </row>
    <row r="83" spans="1:7">
      <c r="A83">
        <v>76</v>
      </c>
      <c r="B83" t="str">
        <f t="shared" si="2"/>
        <v>Dividlashytta</v>
      </c>
      <c r="C83" t="s">
        <v>1221</v>
      </c>
      <c r="D83" s="1">
        <v>24</v>
      </c>
    </row>
    <row r="84" spans="1:7">
      <c r="A84">
        <v>77</v>
      </c>
      <c r="B84" t="str">
        <f t="shared" si="2"/>
        <v>Daertahytta</v>
      </c>
      <c r="C84" t="s">
        <v>877</v>
      </c>
      <c r="D84" s="1">
        <v>16</v>
      </c>
    </row>
    <row r="85" spans="1:7">
      <c r="A85">
        <v>78</v>
      </c>
      <c r="B85" t="str">
        <f t="shared" si="2"/>
        <v>Rostahytta</v>
      </c>
      <c r="C85" t="s">
        <v>879</v>
      </c>
      <c r="D85" s="1">
        <v>19</v>
      </c>
    </row>
    <row r="86" spans="1:7">
      <c r="A86">
        <v>79</v>
      </c>
      <c r="B86" s="2" t="str">
        <f t="shared" si="2"/>
        <v>Gappohytta</v>
      </c>
      <c r="C86" s="2" t="s">
        <v>1194</v>
      </c>
      <c r="D86" s="2">
        <v>12</v>
      </c>
      <c r="E86" s="2"/>
      <c r="F86" s="2"/>
    </row>
    <row r="87" spans="1:7">
      <c r="A87">
        <v>80</v>
      </c>
      <c r="B87" s="2" t="str">
        <f t="shared" si="2"/>
        <v>Goldahytta</v>
      </c>
      <c r="C87" s="2" t="s">
        <v>881</v>
      </c>
      <c r="D87" s="2">
        <v>16</v>
      </c>
      <c r="E87" s="2"/>
      <c r="F87" s="2"/>
      <c r="G87" t="s">
        <v>1120</v>
      </c>
    </row>
    <row r="88" spans="1:7">
      <c r="A88">
        <v>81</v>
      </c>
      <c r="B88" t="str">
        <f t="shared" si="2"/>
        <v>Kilpisjärvi</v>
      </c>
      <c r="C88" t="s">
        <v>1195</v>
      </c>
      <c r="D88">
        <v>19</v>
      </c>
    </row>
    <row r="89" spans="1:7">
      <c r="A89">
        <v>82</v>
      </c>
      <c r="B89" s="2" t="str">
        <f t="shared" si="2"/>
        <v>Saarijärvi</v>
      </c>
      <c r="C89" s="2" t="s">
        <v>1196</v>
      </c>
      <c r="D89" s="2">
        <v>9</v>
      </c>
      <c r="E89" s="2"/>
      <c r="F89" s="2"/>
    </row>
    <row r="90" spans="1:7">
      <c r="A90">
        <v>83</v>
      </c>
      <c r="B90" s="2" t="str">
        <f t="shared" si="2"/>
        <v>Kuinarjoki</v>
      </c>
      <c r="C90" s="2" t="s">
        <v>1197</v>
      </c>
      <c r="D90" s="2">
        <v>9</v>
      </c>
      <c r="E90" s="2"/>
      <c r="F90" s="2"/>
      <c r="G90" t="s">
        <v>1120</v>
      </c>
    </row>
    <row r="91" spans="1:7">
      <c r="A91" s="2">
        <v>84</v>
      </c>
      <c r="B91" s="31" t="str">
        <f t="shared" si="2"/>
        <v>Meekonjärvi</v>
      </c>
      <c r="C91" s="31" t="s">
        <v>1198</v>
      </c>
      <c r="D91" s="31">
        <v>11</v>
      </c>
      <c r="E91" s="31"/>
      <c r="F91" s="31"/>
    </row>
    <row r="92" spans="1:7">
      <c r="A92" s="2">
        <v>85</v>
      </c>
      <c r="B92" s="31" t="str">
        <f t="shared" si="2"/>
        <v>Phitsusjärvi</v>
      </c>
      <c r="C92" s="31" t="s">
        <v>1199</v>
      </c>
      <c r="D92" s="31">
        <v>11</v>
      </c>
      <c r="E92" s="31"/>
      <c r="F92" s="31"/>
    </row>
    <row r="93" spans="1:7">
      <c r="A93" s="2">
        <v>86</v>
      </c>
      <c r="B93" s="31" t="str">
        <f t="shared" si="2"/>
        <v>Kopmajoki</v>
      </c>
      <c r="C93" s="31" t="s">
        <v>1200</v>
      </c>
      <c r="D93" s="31">
        <v>3</v>
      </c>
      <c r="E93" s="31"/>
      <c r="F93" s="31"/>
      <c r="G93" t="s">
        <v>1120</v>
      </c>
    </row>
    <row r="94" spans="1:7">
      <c r="A94">
        <v>87</v>
      </c>
      <c r="B94" t="str">
        <f t="shared" si="2"/>
        <v>Somashyttya</v>
      </c>
      <c r="C94" t="s">
        <v>1201</v>
      </c>
      <c r="D94">
        <v>29</v>
      </c>
    </row>
    <row r="95" spans="1:7">
      <c r="A95">
        <v>88</v>
      </c>
      <c r="B95" t="str">
        <f t="shared" si="2"/>
        <v>Saraelv</v>
      </c>
      <c r="C95" t="s">
        <v>1202</v>
      </c>
      <c r="D95">
        <v>25</v>
      </c>
    </row>
    <row r="96" spans="1:7">
      <c r="A96">
        <v>89</v>
      </c>
      <c r="B96" t="str">
        <f t="shared" si="2"/>
        <v>Nedrofosshytta</v>
      </c>
      <c r="C96" t="s">
        <v>1203</v>
      </c>
      <c r="D96">
        <v>28</v>
      </c>
    </row>
    <row r="97" spans="1:6">
      <c r="A97">
        <v>90</v>
      </c>
      <c r="B97" t="str">
        <f t="shared" si="2"/>
        <v>Reisevannhytta</v>
      </c>
      <c r="C97" t="s">
        <v>1204</v>
      </c>
      <c r="D97">
        <v>28</v>
      </c>
    </row>
    <row r="98" spans="1:6">
      <c r="A98">
        <v>91</v>
      </c>
      <c r="B98" t="str">
        <f t="shared" si="2"/>
        <v>Cunovuojppi</v>
      </c>
      <c r="C98" t="s">
        <v>1205</v>
      </c>
      <c r="D98">
        <v>19</v>
      </c>
    </row>
    <row r="99" spans="1:6">
      <c r="A99">
        <v>92</v>
      </c>
      <c r="B99" t="str">
        <f t="shared" si="2"/>
        <v>Kautokeino</v>
      </c>
      <c r="C99" t="s">
        <v>1206</v>
      </c>
      <c r="D99">
        <v>19</v>
      </c>
    </row>
    <row r="100" spans="1:6">
      <c r="A100">
        <v>93</v>
      </c>
      <c r="B100" t="str">
        <f t="shared" si="2"/>
        <v>Mierojavri</v>
      </c>
      <c r="C100" t="s">
        <v>1207</v>
      </c>
      <c r="D100">
        <v>24</v>
      </c>
    </row>
    <row r="101" spans="1:6">
      <c r="A101">
        <v>94</v>
      </c>
      <c r="B101" t="str">
        <f t="shared" si="2"/>
        <v>Biggejavri</v>
      </c>
      <c r="C101" t="s">
        <v>1208</v>
      </c>
      <c r="D101">
        <v>16</v>
      </c>
    </row>
    <row r="102" spans="1:6">
      <c r="A102">
        <v>95</v>
      </c>
      <c r="B102" t="str">
        <f t="shared" si="2"/>
        <v>Masi</v>
      </c>
      <c r="C102" t="s">
        <v>1210</v>
      </c>
      <c r="D102">
        <v>31</v>
      </c>
    </row>
    <row r="103" spans="1:6">
      <c r="A103">
        <v>96</v>
      </c>
      <c r="B103" t="str">
        <f t="shared" si="2"/>
        <v>Rageluoppal</v>
      </c>
      <c r="C103" t="s">
        <v>1209</v>
      </c>
      <c r="D103">
        <v>19</v>
      </c>
    </row>
    <row r="104" spans="1:6">
      <c r="A104">
        <v>97</v>
      </c>
      <c r="B104" t="str">
        <f t="shared" si="2"/>
        <v>Mollesjohka Fiellstue</v>
      </c>
      <c r="C104" t="s">
        <v>1211</v>
      </c>
      <c r="D104">
        <v>35</v>
      </c>
    </row>
    <row r="105" spans="1:6">
      <c r="A105">
        <v>98</v>
      </c>
      <c r="B105" t="str">
        <f t="shared" si="2"/>
        <v>Bojobeaskihytta</v>
      </c>
      <c r="C105" t="s">
        <v>1212</v>
      </c>
      <c r="D105">
        <v>19</v>
      </c>
    </row>
    <row r="106" spans="1:6">
      <c r="A106">
        <v>99</v>
      </c>
      <c r="B106" t="str">
        <f t="shared" si="2"/>
        <v>Ruhkkojarvi</v>
      </c>
      <c r="C106" t="s">
        <v>1213</v>
      </c>
      <c r="D106">
        <v>23</v>
      </c>
    </row>
    <row r="107" spans="1:6">
      <c r="A107">
        <v>100</v>
      </c>
      <c r="B107" t="str">
        <f t="shared" si="2"/>
        <v>Bastingammen</v>
      </c>
      <c r="C107" t="s">
        <v>1214</v>
      </c>
      <c r="D107">
        <v>21</v>
      </c>
    </row>
    <row r="108" spans="1:6">
      <c r="A108">
        <v>101</v>
      </c>
      <c r="B108" t="str">
        <f t="shared" si="2"/>
        <v>Duolbajarcopma</v>
      </c>
      <c r="C108" t="s">
        <v>1215</v>
      </c>
      <c r="D108">
        <v>34</v>
      </c>
    </row>
    <row r="109" spans="1:6">
      <c r="A109">
        <v>102</v>
      </c>
      <c r="B109" t="str">
        <f t="shared" si="2"/>
        <v>Hattir Ost</v>
      </c>
      <c r="C109" t="s">
        <v>1216</v>
      </c>
      <c r="D109">
        <v>21</v>
      </c>
    </row>
    <row r="110" spans="1:6">
      <c r="A110">
        <v>103</v>
      </c>
      <c r="B110" t="str">
        <f t="shared" si="2"/>
        <v>Stohpijhoka</v>
      </c>
      <c r="C110" t="s">
        <v>1217</v>
      </c>
      <c r="D110">
        <v>23</v>
      </c>
    </row>
    <row r="111" spans="1:6">
      <c r="A111">
        <v>104</v>
      </c>
      <c r="B111" t="str">
        <f t="shared" si="2"/>
        <v>Vardanchoka</v>
      </c>
      <c r="C111" t="s">
        <v>1218</v>
      </c>
      <c r="D111">
        <v>25</v>
      </c>
      <c r="E111">
        <v>748</v>
      </c>
      <c r="F111">
        <v>470</v>
      </c>
    </row>
    <row r="112" spans="1:6">
      <c r="A112">
        <v>105</v>
      </c>
      <c r="B112" t="str">
        <f t="shared" si="2"/>
        <v>Verster Pollen</v>
      </c>
      <c r="C112" t="s">
        <v>1219</v>
      </c>
      <c r="D112">
        <v>21</v>
      </c>
      <c r="E112">
        <v>534</v>
      </c>
      <c r="F112">
        <v>580</v>
      </c>
    </row>
    <row r="113" spans="1:6">
      <c r="A113">
        <v>106</v>
      </c>
      <c r="B113" t="str">
        <f t="shared" si="2"/>
        <v>Skarsvag</v>
      </c>
      <c r="C113" t="s">
        <v>1220</v>
      </c>
      <c r="D113">
        <v>12</v>
      </c>
      <c r="E113">
        <v>170</v>
      </c>
      <c r="F113">
        <v>430</v>
      </c>
    </row>
  </sheetData>
  <mergeCells count="5">
    <mergeCell ref="G59:G60"/>
    <mergeCell ref="H18:H19"/>
    <mergeCell ref="G41:G42"/>
    <mergeCell ref="G49:G50"/>
    <mergeCell ref="G57:G58"/>
  </mergeCells>
  <phoneticPr fontId="6" type="noConversion"/>
  <pageMargins left="0.75" right="0.75" top="1" bottom="1" header="0.5" footer="0.5"/>
  <pageSetup paperSize="9" scale="55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rgb="FF008000"/>
    <pageSetUpPr fitToPage="1"/>
  </sheetPr>
  <dimension ref="A1:T100"/>
  <sheetViews>
    <sheetView showRuler="0" zoomScale="125" zoomScaleNormal="125" zoomScalePageLayoutView="125" workbookViewId="0">
      <pane ySplit="1" topLeftCell="A2" activePane="bottomLeft" state="frozen"/>
      <selection pane="bottomLeft" activeCell="D44" sqref="D44"/>
    </sheetView>
  </sheetViews>
  <sheetFormatPr baseColWidth="10" defaultColWidth="10.83203125" defaultRowHeight="15" x14ac:dyDescent="0"/>
  <cols>
    <col min="1" max="1" width="3.83203125" style="1" bestFit="1" customWidth="1"/>
    <col min="2" max="3" width="10.83203125" style="1"/>
    <col min="4" max="4" width="26.33203125" style="1" bestFit="1" customWidth="1"/>
    <col min="5" max="5" width="27.83203125" style="1" bestFit="1" customWidth="1"/>
    <col min="6" max="7" width="6.6640625" style="1" customWidth="1"/>
    <col min="8" max="8" width="10" style="1" bestFit="1" customWidth="1"/>
    <col min="9" max="9" width="10" style="1" customWidth="1"/>
    <col min="10" max="10" width="15" style="1" bestFit="1" customWidth="1"/>
    <col min="11" max="11" width="10" style="1" customWidth="1"/>
    <col min="12" max="12" width="9" style="1" bestFit="1" customWidth="1"/>
    <col min="13" max="13" width="18.83203125" style="1" customWidth="1"/>
    <col min="14" max="14" width="32.5" style="18" customWidth="1"/>
    <col min="15" max="15" width="44.83203125" style="1" customWidth="1"/>
    <col min="16" max="17" width="15.6640625" style="1" customWidth="1"/>
    <col min="18" max="23" width="10.83203125" style="1" customWidth="1"/>
    <col min="24" max="16384" width="10.83203125" style="1"/>
  </cols>
  <sheetData>
    <row r="1" spans="1:17" s="12" customFormat="1" ht="28" customHeight="1">
      <c r="B1" s="22"/>
      <c r="D1" s="12" t="s">
        <v>779</v>
      </c>
      <c r="E1" s="12" t="s">
        <v>915</v>
      </c>
      <c r="F1" s="12" t="s">
        <v>939</v>
      </c>
      <c r="G1" s="12" t="s">
        <v>1089</v>
      </c>
      <c r="H1" s="12" t="s">
        <v>1007</v>
      </c>
      <c r="J1" s="12" t="s">
        <v>1313</v>
      </c>
      <c r="K1" s="12" t="s">
        <v>1128</v>
      </c>
      <c r="L1" s="12" t="s">
        <v>1008</v>
      </c>
      <c r="M1" s="12" t="s">
        <v>1129</v>
      </c>
      <c r="N1" s="17" t="s">
        <v>916</v>
      </c>
      <c r="O1" s="12" t="s">
        <v>45</v>
      </c>
      <c r="P1" s="12" t="s">
        <v>46</v>
      </c>
      <c r="Q1" s="12" t="s">
        <v>47</v>
      </c>
    </row>
    <row r="2" spans="1:17">
      <c r="A2" s="1">
        <v>1</v>
      </c>
      <c r="B2" s="23">
        <v>42900</v>
      </c>
      <c r="C2" s="1" t="s">
        <v>780</v>
      </c>
      <c r="D2" s="1" t="s">
        <v>781</v>
      </c>
      <c r="E2" s="1" t="s">
        <v>917</v>
      </c>
      <c r="F2" s="1">
        <v>14</v>
      </c>
      <c r="G2" s="1">
        <v>743</v>
      </c>
      <c r="H2" s="1">
        <v>1</v>
      </c>
      <c r="J2" s="1" t="e">
        <f>VLOOKUP($E2,Hütten!$C$2:$K$51,3,0)</f>
        <v>#N/A</v>
      </c>
      <c r="K2" s="1" t="e">
        <f>VLOOKUP($E2,Hütten!$C$2:$K$51,4,0)</f>
        <v>#N/A</v>
      </c>
      <c r="L2" s="1" t="e">
        <f>VLOOKUP($E2,Hütten!$C$2:$K$51,5,0)</f>
        <v>#N/A</v>
      </c>
      <c r="M2" s="1" t="e">
        <f>VLOOKUP($E2,Hütten!$C$2:$K$51,6,0)</f>
        <v>#N/A</v>
      </c>
      <c r="N2" s="18" t="e">
        <f>VLOOKUP($E2,Hütten!$C$2:$K$51,8,0)</f>
        <v>#N/A</v>
      </c>
      <c r="O2" s="1" t="e">
        <f>VLOOKUP($E2,Hütten!$C$2:$K$51,9,0)</f>
        <v>#N/A</v>
      </c>
      <c r="P2" s="1" t="e">
        <f>VLOOKUP($E2,Hütten!$C$2:$K$51,10,0)</f>
        <v>#N/A</v>
      </c>
      <c r="Q2" s="1" t="e">
        <f>VLOOKUP($E2,Hütten!$C$2:$K$51,11,0)</f>
        <v>#N/A</v>
      </c>
    </row>
    <row r="3" spans="1:17">
      <c r="A3" s="1">
        <v>2</v>
      </c>
      <c r="B3" s="23">
        <v>42901</v>
      </c>
      <c r="C3" s="1" t="s">
        <v>783</v>
      </c>
      <c r="D3" s="1" t="s">
        <v>917</v>
      </c>
      <c r="E3" s="9" t="s">
        <v>1283</v>
      </c>
      <c r="F3" s="1">
        <v>17</v>
      </c>
      <c r="G3" s="1">
        <f>G2+F3</f>
        <v>760</v>
      </c>
      <c r="J3" s="1" t="e">
        <f>VLOOKUP($E3,Hütten!$C$2:$K$51,3,0)</f>
        <v>#N/A</v>
      </c>
      <c r="K3" s="1" t="e">
        <f>VLOOKUP($E3,Hütten!$C$2:$K$51,4,0)</f>
        <v>#N/A</v>
      </c>
      <c r="L3" s="1" t="e">
        <f>VLOOKUP($E3,Hütten!$C$2:$K$51,5,0)</f>
        <v>#N/A</v>
      </c>
      <c r="M3" s="1" t="e">
        <f>VLOOKUP($E3,Hütten!$C$2:$K$51,6,0)</f>
        <v>#N/A</v>
      </c>
      <c r="N3" s="18" t="e">
        <f>VLOOKUP($E3,Hütten!$C$2:$K$51,8,0)</f>
        <v>#N/A</v>
      </c>
      <c r="O3" s="1" t="e">
        <f>VLOOKUP($E3,Hütten!$C$2:$K$51,9,0)</f>
        <v>#N/A</v>
      </c>
      <c r="P3" s="1" t="e">
        <f>VLOOKUP($E3,Hütten!$C$2:$K$51,10,0)</f>
        <v>#N/A</v>
      </c>
      <c r="Q3" s="1" t="e">
        <f>VLOOKUP($E3,Hütten!$C$2:$K$51,11,0)</f>
        <v>#N/A</v>
      </c>
    </row>
    <row r="4" spans="1:17">
      <c r="A4" s="1">
        <v>3</v>
      </c>
      <c r="B4" s="23">
        <v>42902</v>
      </c>
      <c r="C4" s="1" t="s">
        <v>784</v>
      </c>
      <c r="D4" s="1" t="str">
        <f>E3</f>
        <v>Eldåbu</v>
      </c>
      <c r="E4" s="9" t="s">
        <v>1284</v>
      </c>
      <c r="F4" s="1">
        <v>17</v>
      </c>
      <c r="G4" s="1">
        <f>G3+F4</f>
        <v>777</v>
      </c>
      <c r="J4" s="1" t="e">
        <f>VLOOKUP($E4,Hütten!$C$2:$K$51,3,0)</f>
        <v>#N/A</v>
      </c>
      <c r="K4" s="1" t="e">
        <f>VLOOKUP($E4,Hütten!$C$2:$K$51,4,0)</f>
        <v>#N/A</v>
      </c>
      <c r="L4" s="1" t="e">
        <f>VLOOKUP($E4,Hütten!$C$2:$K$51,5,0)</f>
        <v>#N/A</v>
      </c>
      <c r="M4" s="1" t="e">
        <f>VLOOKUP($E4,Hütten!$C$2:$K$51,6,0)</f>
        <v>#N/A</v>
      </c>
      <c r="N4" s="18" t="e">
        <f>VLOOKUP($E4,Hütten!$C$2:$K$51,8,0)</f>
        <v>#N/A</v>
      </c>
      <c r="O4" s="1" t="e">
        <f>VLOOKUP($E4,Hütten!$C$2:$K$51,9,0)</f>
        <v>#N/A</v>
      </c>
      <c r="P4" s="1" t="e">
        <f>VLOOKUP($E4,Hütten!$C$2:$K$51,10,0)</f>
        <v>#N/A</v>
      </c>
      <c r="Q4" s="1" t="e">
        <f>VLOOKUP($E4,Hütten!$C$2:$K$51,11,0)</f>
        <v>#N/A</v>
      </c>
    </row>
    <row r="5" spans="1:17">
      <c r="A5" s="1">
        <v>4</v>
      </c>
      <c r="B5" s="23">
        <v>42903</v>
      </c>
      <c r="C5" s="1" t="s">
        <v>786</v>
      </c>
      <c r="D5" s="1" t="str">
        <f>E4</f>
        <v>Bjørnhollia</v>
      </c>
      <c r="E5" s="1" t="s">
        <v>785</v>
      </c>
      <c r="F5" s="1">
        <v>19</v>
      </c>
      <c r="G5" s="1">
        <f>G4+F5</f>
        <v>796</v>
      </c>
      <c r="H5" s="1">
        <v>2</v>
      </c>
      <c r="J5" s="1" t="e">
        <f>VLOOKUP($E5,Hütten!$C$2:$K$51,3,0)</f>
        <v>#N/A</v>
      </c>
      <c r="K5" s="1" t="e">
        <f>VLOOKUP($E5,Hütten!$C$2:$K$51,4,0)</f>
        <v>#N/A</v>
      </c>
      <c r="L5" s="1" t="e">
        <f>VLOOKUP($E5,Hütten!$C$2:$K$51,5,0)</f>
        <v>#N/A</v>
      </c>
      <c r="M5" s="1" t="e">
        <f>VLOOKUP($E5,Hütten!$C$2:$K$51,6,0)</f>
        <v>#N/A</v>
      </c>
      <c r="N5" s="18" t="e">
        <f>VLOOKUP($E5,Hütten!$C$2:$K$51,8,0)</f>
        <v>#N/A</v>
      </c>
      <c r="O5" s="1" t="e">
        <f>VLOOKUP($E5,Hütten!$C$2:$K$51,9,0)</f>
        <v>#N/A</v>
      </c>
      <c r="P5" s="1" t="e">
        <f>VLOOKUP($E5,Hütten!$C$2:$K$51,10,0)</f>
        <v>#N/A</v>
      </c>
      <c r="Q5" s="1" t="e">
        <f>VLOOKUP($E5,Hütten!$C$2:$K$51,11,0)</f>
        <v>#N/A</v>
      </c>
    </row>
    <row r="6" spans="1:17">
      <c r="A6" s="1">
        <v>5</v>
      </c>
      <c r="B6" s="23">
        <v>42904</v>
      </c>
      <c r="C6" s="1" t="s">
        <v>788</v>
      </c>
      <c r="D6" s="1" t="str">
        <f>E5</f>
        <v>Flatseter</v>
      </c>
      <c r="E6" s="1" t="s">
        <v>787</v>
      </c>
      <c r="F6" s="1">
        <v>28</v>
      </c>
      <c r="G6" s="1">
        <f>G5+F6</f>
        <v>824</v>
      </c>
      <c r="J6" s="1" t="str">
        <f>VLOOKUP($E6,Hütten!$C$2:$K$51,3,0)</f>
        <v>ja</v>
      </c>
      <c r="K6" s="1" t="str">
        <f>VLOOKUP($E6,Hütten!$C$2:$K$51,4,0)</f>
        <v>Dusche Kühlschrank</v>
      </c>
      <c r="L6" s="1" t="str">
        <f>VLOOKUP($E6,Hütten!$C$2:$K$51,5,0)</f>
        <v>N62 07.627 E10 34.425</v>
      </c>
      <c r="M6" s="1" t="str">
        <f>VLOOKUP($E6,Hütten!$C$2:$K$51,6,0)</f>
        <v>http://www.gjeltenbrucamping.no</v>
      </c>
      <c r="N6" s="18" t="str">
        <f>VLOOKUP($E6,Hütten!$C$2:$K$51,8,0)</f>
        <v>Laden</v>
      </c>
      <c r="O6" s="1">
        <f>VLOOKUP($E6,Hütten!$C$2:$K$51,9,0)</f>
        <v>0</v>
      </c>
      <c r="P6" s="1" t="e">
        <f>VLOOKUP($E6,Hütten!$C$2:$K$51,10,0)</f>
        <v>#REF!</v>
      </c>
      <c r="Q6" s="1" t="e">
        <f>VLOOKUP($E6,Hütten!$C$2:$K$51,11,0)</f>
        <v>#REF!</v>
      </c>
    </row>
    <row r="7" spans="1:17">
      <c r="A7" s="1">
        <v>6</v>
      </c>
      <c r="B7" s="23">
        <v>42905</v>
      </c>
      <c r="C7" s="1" t="s">
        <v>790</v>
      </c>
      <c r="D7" s="1" t="str">
        <f>E2</f>
        <v>Krøkla</v>
      </c>
      <c r="E7" s="1" t="s">
        <v>789</v>
      </c>
      <c r="F7" s="1">
        <v>22</v>
      </c>
      <c r="G7" s="1">
        <f>G6+F7</f>
        <v>846</v>
      </c>
      <c r="J7" s="1" t="str">
        <f>VLOOKUP($E7,Hütten!$C$2:$K$51,3,0)</f>
        <v>Ja</v>
      </c>
      <c r="K7" s="1" t="str">
        <f>VLOOKUP($E7,Hütten!$C$2:$K$51,4,0)</f>
        <v>Restaurant</v>
      </c>
      <c r="L7" s="1" t="str">
        <f>VLOOKUP($E7,Hütten!$C$2:$K$51,5,0)</f>
        <v>N62 16.463 E10 46.635</v>
      </c>
      <c r="M7" s="1" t="str">
        <f>VLOOKUP($E7,Hütten!$C$2:$K$51,6,0)</f>
        <v>http://www.tynsetcamping.no</v>
      </c>
      <c r="N7" s="18" t="str">
        <f>VLOOKUP($E7,Hütten!$C$2:$K$51,8,0)</f>
        <v>Laden</v>
      </c>
      <c r="O7" s="1">
        <f>VLOOKUP($E7,Hütten!$C$2:$K$51,9,0)</f>
        <v>0</v>
      </c>
      <c r="P7" s="1" t="e">
        <f>VLOOKUP($E7,Hütten!$C$2:$K$51,10,0)</f>
        <v>#REF!</v>
      </c>
      <c r="Q7" s="1" t="e">
        <f>VLOOKUP($E7,Hütten!$C$2:$K$51,11,0)</f>
        <v>#REF!</v>
      </c>
    </row>
    <row r="8" spans="1:17">
      <c r="A8" s="1">
        <v>7</v>
      </c>
      <c r="B8" s="23">
        <v>42906</v>
      </c>
      <c r="D8" s="3" t="s">
        <v>797</v>
      </c>
      <c r="E8" s="3" t="s">
        <v>797</v>
      </c>
      <c r="F8" s="1" t="s">
        <v>937</v>
      </c>
      <c r="G8" s="1">
        <f>G7</f>
        <v>846</v>
      </c>
      <c r="H8" s="1" t="s">
        <v>1109</v>
      </c>
      <c r="J8" s="1" t="e">
        <f>VLOOKUP($E8,Hütten!$C$2:$K$51,3,0)</f>
        <v>#N/A</v>
      </c>
      <c r="K8" s="1" t="e">
        <f>VLOOKUP($E8,Hütten!$C$2:$K$51,4,0)</f>
        <v>#N/A</v>
      </c>
      <c r="L8" s="1" t="e">
        <f>VLOOKUP($E8,Hütten!$C$2:$K$51,5,0)</f>
        <v>#N/A</v>
      </c>
      <c r="M8" s="1" t="e">
        <f>VLOOKUP($E8,Hütten!$C$2:$K$51,6,0)</f>
        <v>#N/A</v>
      </c>
      <c r="N8" s="18" t="e">
        <f>VLOOKUP($E8,Hütten!$C$2:$K$51,8,0)</f>
        <v>#N/A</v>
      </c>
      <c r="O8" s="1" t="e">
        <f>VLOOKUP($E8,Hütten!$C$2:$K$51,9,0)</f>
        <v>#N/A</v>
      </c>
      <c r="P8" s="1" t="e">
        <f>VLOOKUP($E8,Hütten!$C$2:$K$51,10,0)</f>
        <v>#N/A</v>
      </c>
      <c r="Q8" s="1" t="e">
        <f>VLOOKUP($E8,Hütten!$C$2:$K$51,11,0)</f>
        <v>#N/A</v>
      </c>
    </row>
    <row r="9" spans="1:17">
      <c r="A9" s="1">
        <v>8</v>
      </c>
      <c r="B9" s="23">
        <v>42907</v>
      </c>
      <c r="C9" s="1" t="s">
        <v>791</v>
      </c>
      <c r="D9" s="21" t="str">
        <f>E7</f>
        <v>Tynset</v>
      </c>
      <c r="E9" s="6" t="s">
        <v>18</v>
      </c>
      <c r="F9" s="1">
        <v>15</v>
      </c>
      <c r="G9" s="1">
        <f>G7+F9</f>
        <v>861</v>
      </c>
      <c r="J9" s="1" t="str">
        <f>VLOOKUP($E9,Hütten!$C$2:$K$51,3,0)</f>
        <v>nein</v>
      </c>
      <c r="K9" s="1">
        <f>VLOOKUP($E9,Hütten!$C$2:$K$51,4,0)</f>
        <v>0</v>
      </c>
      <c r="L9" s="1" t="str">
        <f>VLOOKUP($E9,Hütten!$C$2:$K$51,5,0)</f>
        <v>N62 13.434 E10 57.300</v>
      </c>
      <c r="M9" s="1" t="str">
        <f>VLOOKUP($E9,Hütten!$C$2:$K$51,6,0)</f>
        <v>https://www.ut.no/hytte/3.2101/</v>
      </c>
      <c r="N9" s="18">
        <f>VLOOKUP($E9,Hütten!$C$2:$K$51,8,0)</f>
        <v>0</v>
      </c>
      <c r="O9" s="1">
        <f>VLOOKUP($E9,Hütten!$C$2:$K$51,9,0)</f>
        <v>0</v>
      </c>
      <c r="P9" s="1" t="e">
        <f>VLOOKUP($E9,Hütten!$C$2:$K$51,10,0)</f>
        <v>#REF!</v>
      </c>
      <c r="Q9" s="1" t="e">
        <f>VLOOKUP($E9,Hütten!$C$2:$K$51,11,0)</f>
        <v>#REF!</v>
      </c>
    </row>
    <row r="10" spans="1:17">
      <c r="A10" s="1">
        <v>9</v>
      </c>
      <c r="B10" s="23">
        <v>42908</v>
      </c>
      <c r="C10" s="1" t="s">
        <v>792</v>
      </c>
      <c r="D10" s="21" t="str">
        <f t="shared" ref="D10:D15" si="0">E9</f>
        <v>Knausen</v>
      </c>
      <c r="E10" s="6" t="s">
        <v>29</v>
      </c>
      <c r="F10" s="1">
        <v>18</v>
      </c>
      <c r="G10" s="1">
        <f>G8+F10</f>
        <v>864</v>
      </c>
      <c r="J10" s="1" t="str">
        <f>VLOOKUP($E10,Hütten!$C$2:$K$51,3,0)</f>
        <v>nein</v>
      </c>
      <c r="K10" s="1">
        <f>VLOOKUP($E10,Hütten!$C$2:$K$51,4,0)</f>
        <v>0</v>
      </c>
      <c r="L10" s="1" t="str">
        <f>VLOOKUP($E10,Hütten!$C$2:$K$51,5,0)</f>
        <v>N62 12.909 E11 09.021</v>
      </c>
      <c r="M10" s="1" t="str">
        <f>VLOOKUP($E10,Hütten!$C$2:$K$51,6,0)</f>
        <v>http://www.ut.no/hytte/3.1992/</v>
      </c>
      <c r="N10" s="18">
        <f>VLOOKUP($E10,Hütten!$C$2:$K$51,8,0)</f>
        <v>0</v>
      </c>
      <c r="O10" s="1">
        <f>VLOOKUP($E10,Hütten!$C$2:$K$51,9,0)</f>
        <v>0</v>
      </c>
      <c r="P10" s="1" t="e">
        <f>VLOOKUP($E10,Hütten!$C$2:$K$51,10,0)</f>
        <v>#REF!</v>
      </c>
      <c r="Q10" s="1" t="e">
        <f>VLOOKUP($E10,Hütten!$C$2:$K$51,11,0)</f>
        <v>#REF!</v>
      </c>
    </row>
    <row r="11" spans="1:17">
      <c r="A11" s="1">
        <v>10</v>
      </c>
      <c r="B11" s="23">
        <v>42909</v>
      </c>
      <c r="C11" s="1" t="s">
        <v>793</v>
      </c>
      <c r="D11" s="21" t="str">
        <f t="shared" si="0"/>
        <v>Raudsjødalen</v>
      </c>
      <c r="E11" s="15" t="s">
        <v>8</v>
      </c>
      <c r="F11" s="1">
        <v>20</v>
      </c>
      <c r="G11" s="1">
        <f>G10+F11</f>
        <v>884</v>
      </c>
      <c r="J11" s="1" t="e">
        <f>VLOOKUP($E11,Hütten!$C$2:$K$51,3,0)</f>
        <v>#N/A</v>
      </c>
      <c r="K11" s="1" t="e">
        <f>VLOOKUP($E11,Hütten!$C$2:$K$51,4,0)</f>
        <v>#N/A</v>
      </c>
      <c r="L11" s="1" t="e">
        <f>VLOOKUP($E11,Hütten!$C$2:$K$51,5,0)</f>
        <v>#N/A</v>
      </c>
      <c r="M11" s="1" t="e">
        <f>VLOOKUP($E11,Hütten!$C$2:$K$51,6,0)</f>
        <v>#N/A</v>
      </c>
      <c r="N11" s="18" t="e">
        <f>VLOOKUP($E11,Hütten!$C$2:$K$51,8,0)</f>
        <v>#N/A</v>
      </c>
      <c r="O11" s="1" t="e">
        <f>VLOOKUP($E11,Hütten!$C$2:$K$51,9,0)</f>
        <v>#N/A</v>
      </c>
      <c r="P11" s="1" t="e">
        <f>VLOOKUP($E11,Hütten!$C$2:$K$51,10,0)</f>
        <v>#N/A</v>
      </c>
      <c r="Q11" s="1" t="e">
        <f>VLOOKUP($E11,Hütten!$C$2:$K$51,11,0)</f>
        <v>#N/A</v>
      </c>
    </row>
    <row r="12" spans="1:17">
      <c r="A12" s="1">
        <v>11</v>
      </c>
      <c r="B12" s="23">
        <v>42910</v>
      </c>
      <c r="C12" s="1" t="s">
        <v>794</v>
      </c>
      <c r="D12" s="21" t="str">
        <f t="shared" si="0"/>
        <v>Ellefsplass</v>
      </c>
      <c r="E12" s="15" t="s">
        <v>32</v>
      </c>
      <c r="F12" s="1">
        <v>19</v>
      </c>
      <c r="G12" s="1">
        <f>G11+F12</f>
        <v>903</v>
      </c>
      <c r="J12" s="1" t="e">
        <f>VLOOKUP($E12,Hütten!$C$2:$K$51,3,0)</f>
        <v>#N/A</v>
      </c>
      <c r="K12" s="1" t="e">
        <f>VLOOKUP($E12,Hütten!$C$2:$K$51,4,0)</f>
        <v>#N/A</v>
      </c>
      <c r="L12" s="1" t="e">
        <f>VLOOKUP($E12,Hütten!$C$2:$K$51,5,0)</f>
        <v>#N/A</v>
      </c>
      <c r="M12" s="1" t="e">
        <f>VLOOKUP($E12,Hütten!$C$2:$K$51,6,0)</f>
        <v>#N/A</v>
      </c>
      <c r="N12" s="18" t="e">
        <f>VLOOKUP($E12,Hütten!$C$2:$K$51,8,0)</f>
        <v>#N/A</v>
      </c>
      <c r="O12" s="1" t="e">
        <f>VLOOKUP($E12,Hütten!$C$2:$K$51,9,0)</f>
        <v>#N/A</v>
      </c>
      <c r="P12" s="1" t="e">
        <f>VLOOKUP($E12,Hütten!$C$2:$K$51,10,0)</f>
        <v>#N/A</v>
      </c>
      <c r="Q12" s="1" t="e">
        <f>VLOOKUP($E12,Hütten!$C$2:$K$51,11,0)</f>
        <v>#N/A</v>
      </c>
    </row>
    <row r="13" spans="1:17">
      <c r="A13" s="1">
        <v>12</v>
      </c>
      <c r="B13" s="23">
        <v>42911</v>
      </c>
      <c r="C13" s="1" t="s">
        <v>795</v>
      </c>
      <c r="D13" s="21" t="str">
        <f t="shared" si="0"/>
        <v>Sæter</v>
      </c>
      <c r="E13" s="15" t="s">
        <v>21</v>
      </c>
      <c r="F13" s="1">
        <v>28</v>
      </c>
      <c r="G13" s="1">
        <f>G12+F13</f>
        <v>931</v>
      </c>
      <c r="J13" s="1" t="e">
        <f>VLOOKUP($E13,Hütten!$C$2:$K$51,3,0)</f>
        <v>#N/A</v>
      </c>
      <c r="K13" s="1" t="e">
        <f>VLOOKUP($E13,Hütten!$C$2:$K$51,4,0)</f>
        <v>#N/A</v>
      </c>
      <c r="L13" s="1" t="e">
        <f>VLOOKUP($E13,Hütten!$C$2:$K$51,5,0)</f>
        <v>#N/A</v>
      </c>
      <c r="M13" s="1" t="e">
        <f>VLOOKUP($E13,Hütten!$C$2:$K$51,6,0)</f>
        <v>#N/A</v>
      </c>
      <c r="N13" s="18" t="e">
        <f>VLOOKUP($E13,Hütten!$C$2:$K$51,8,0)</f>
        <v>#N/A</v>
      </c>
      <c r="O13" s="1" t="e">
        <f>VLOOKUP($E13,Hütten!$C$2:$K$51,9,0)</f>
        <v>#N/A</v>
      </c>
      <c r="P13" s="1" t="e">
        <f>VLOOKUP($E13,Hütten!$C$2:$K$51,10,0)</f>
        <v>#N/A</v>
      </c>
      <c r="Q13" s="1" t="e">
        <f>VLOOKUP($E13,Hütten!$C$2:$K$51,11,0)</f>
        <v>#N/A</v>
      </c>
    </row>
    <row r="14" spans="1:17">
      <c r="A14" s="1">
        <v>13</v>
      </c>
      <c r="B14" s="23">
        <v>42912</v>
      </c>
      <c r="C14" s="1" t="s">
        <v>798</v>
      </c>
      <c r="D14" s="21" t="str">
        <f t="shared" si="0"/>
        <v>Langen Gjestegård</v>
      </c>
      <c r="E14" s="15" t="s">
        <v>36</v>
      </c>
      <c r="F14" s="1">
        <v>21</v>
      </c>
      <c r="G14" s="1">
        <f>G13+F14</f>
        <v>952</v>
      </c>
      <c r="H14" s="1">
        <v>3</v>
      </c>
      <c r="J14" s="1" t="e">
        <f>VLOOKUP($E14,Hütten!$C$2:$K$51,3,0)</f>
        <v>#N/A</v>
      </c>
      <c r="K14" s="1" t="e">
        <f>VLOOKUP($E14,Hütten!$C$2:$K$51,4,0)</f>
        <v>#N/A</v>
      </c>
      <c r="L14" s="1" t="e">
        <f>VLOOKUP($E14,Hütten!$C$2:$K$51,5,0)</f>
        <v>#N/A</v>
      </c>
      <c r="M14" s="1" t="e">
        <f>VLOOKUP($E14,Hütten!$C$2:$K$51,6,0)</f>
        <v>#N/A</v>
      </c>
      <c r="N14" s="18" t="e">
        <f>VLOOKUP($E14,Hütten!$C$2:$K$51,8,0)</f>
        <v>#N/A</v>
      </c>
      <c r="O14" s="1" t="e">
        <f>VLOOKUP($E14,Hütten!$C$2:$K$51,9,0)</f>
        <v>#N/A</v>
      </c>
      <c r="P14" s="1" t="e">
        <f>VLOOKUP($E14,Hütten!$C$2:$K$51,10,0)</f>
        <v>#N/A</v>
      </c>
      <c r="Q14" s="1" t="e">
        <f>VLOOKUP($E14,Hütten!$C$2:$K$51,11,0)</f>
        <v>#N/A</v>
      </c>
    </row>
    <row r="15" spans="1:17">
      <c r="A15" s="1">
        <v>14</v>
      </c>
      <c r="B15" s="23">
        <v>42913</v>
      </c>
      <c r="C15" s="1" t="s">
        <v>799</v>
      </c>
      <c r="D15" s="21" t="str">
        <f t="shared" si="0"/>
        <v>Skyddet i Vigla</v>
      </c>
      <c r="E15" s="6" t="s">
        <v>935</v>
      </c>
      <c r="F15" s="1">
        <v>25</v>
      </c>
      <c r="G15" s="1">
        <f>G14+F15</f>
        <v>977</v>
      </c>
      <c r="H15" s="1" t="s">
        <v>866</v>
      </c>
      <c r="J15" s="1" t="e">
        <f>VLOOKUP($E15,Hütten!$C$2:$K$51,3,0)</f>
        <v>#N/A</v>
      </c>
      <c r="K15" s="1" t="e">
        <f>VLOOKUP($E15,Hütten!$C$2:$K$51,4,0)</f>
        <v>#N/A</v>
      </c>
      <c r="L15" s="1" t="e">
        <f>VLOOKUP($E15,Hütten!$C$2:$K$51,5,0)</f>
        <v>#N/A</v>
      </c>
      <c r="M15" s="1" t="e">
        <f>VLOOKUP($E15,Hütten!$C$2:$K$51,6,0)</f>
        <v>#N/A</v>
      </c>
      <c r="N15" s="18" t="e">
        <f>VLOOKUP($E15,Hütten!$C$2:$K$51,8,0)</f>
        <v>#N/A</v>
      </c>
      <c r="O15" s="1" t="e">
        <f>VLOOKUP($E15,Hütten!$C$2:$K$51,9,0)</f>
        <v>#N/A</v>
      </c>
      <c r="P15" s="1" t="e">
        <f>VLOOKUP($E15,Hütten!$C$2:$K$51,10,0)</f>
        <v>#N/A</v>
      </c>
      <c r="Q15" s="1" t="e">
        <f>VLOOKUP($E15,Hütten!$C$2:$K$51,11,0)</f>
        <v>#N/A</v>
      </c>
    </row>
    <row r="16" spans="1:17">
      <c r="A16" s="1">
        <v>15</v>
      </c>
      <c r="B16" s="23">
        <v>42914</v>
      </c>
      <c r="D16" s="28" t="s">
        <v>797</v>
      </c>
      <c r="E16" s="28" t="s">
        <v>797</v>
      </c>
      <c r="F16" s="1" t="s">
        <v>937</v>
      </c>
      <c r="G16" s="1">
        <f>G15-G7</f>
        <v>131</v>
      </c>
      <c r="J16" s="1" t="e">
        <f>VLOOKUP($E16,Hütten!$C$2:$K$51,3,0)</f>
        <v>#N/A</v>
      </c>
      <c r="K16" s="1" t="e">
        <f>VLOOKUP($E16,Hütten!$C$2:$K$51,4,0)</f>
        <v>#N/A</v>
      </c>
      <c r="L16" s="1" t="e">
        <f>VLOOKUP($E16,Hütten!$C$2:$K$51,5,0)</f>
        <v>#N/A</v>
      </c>
      <c r="M16" s="1" t="e">
        <f>VLOOKUP($E16,Hütten!$C$2:$K$51,6,0)</f>
        <v>#N/A</v>
      </c>
      <c r="N16" s="18" t="e">
        <f>VLOOKUP($E16,Hütten!$C$2:$K$51,8,0)</f>
        <v>#N/A</v>
      </c>
      <c r="O16" s="1" t="e">
        <f>VLOOKUP($E16,Hütten!$C$2:$K$51,9,0)</f>
        <v>#N/A</v>
      </c>
      <c r="P16" s="1" t="e">
        <f>VLOOKUP($E16,Hütten!$C$2:$K$51,10,0)</f>
        <v>#N/A</v>
      </c>
      <c r="Q16" s="1" t="e">
        <f>VLOOKUP($E16,Hütten!$C$2:$K$51,11,0)</f>
        <v>#N/A</v>
      </c>
    </row>
    <row r="17" spans="1:17">
      <c r="A17" s="1">
        <v>16</v>
      </c>
      <c r="B17" s="23">
        <v>42915</v>
      </c>
      <c r="C17" s="1" t="s">
        <v>800</v>
      </c>
      <c r="D17" s="15" t="str">
        <f>E15</f>
        <v>Fjällnäs camping</v>
      </c>
      <c r="E17" s="9" t="s">
        <v>936</v>
      </c>
      <c r="F17" s="9">
        <v>21</v>
      </c>
      <c r="G17" s="1">
        <f>G15+F17</f>
        <v>998</v>
      </c>
      <c r="H17" s="1">
        <v>1</v>
      </c>
      <c r="J17" s="1" t="e">
        <f>VLOOKUP($E17,Hütten!$C$2:$K$51,3,0)</f>
        <v>#N/A</v>
      </c>
      <c r="K17" s="1" t="e">
        <f>VLOOKUP($E17,Hütten!$C$2:$K$51,4,0)</f>
        <v>#N/A</v>
      </c>
      <c r="L17" s="1" t="e">
        <f>VLOOKUP($E17,Hütten!$C$2:$K$51,5,0)</f>
        <v>#N/A</v>
      </c>
      <c r="M17" s="1" t="e">
        <f>VLOOKUP($E17,Hütten!$C$2:$K$51,6,0)</f>
        <v>#N/A</v>
      </c>
      <c r="N17" s="18" t="e">
        <f>VLOOKUP($E17,Hütten!$C$2:$K$51,8,0)</f>
        <v>#N/A</v>
      </c>
      <c r="O17" s="1" t="e">
        <f>VLOOKUP($E17,Hütten!$C$2:$K$51,9,0)</f>
        <v>#N/A</v>
      </c>
      <c r="P17" s="1" t="e">
        <f>VLOOKUP($E17,Hütten!$C$2:$K$51,10,0)</f>
        <v>#N/A</v>
      </c>
      <c r="Q17" s="1" t="e">
        <f>VLOOKUP($E17,Hütten!$C$2:$K$51,11,0)</f>
        <v>#N/A</v>
      </c>
    </row>
    <row r="18" spans="1:17">
      <c r="A18" s="1">
        <v>17</v>
      </c>
      <c r="B18" s="23">
        <v>42916</v>
      </c>
      <c r="C18" s="1" t="s">
        <v>801</v>
      </c>
      <c r="D18" s="15" t="str">
        <f t="shared" ref="D18:D24" si="1">E17</f>
        <v>Svaletjakke</v>
      </c>
      <c r="E18" s="15" t="s">
        <v>10</v>
      </c>
      <c r="F18" s="9">
        <v>21</v>
      </c>
      <c r="G18" s="1">
        <f>G17+F18</f>
        <v>1019</v>
      </c>
      <c r="J18" s="1" t="e">
        <f>VLOOKUP($E18,Hütten!$C$2:$K$51,3,0)</f>
        <v>#N/A</v>
      </c>
      <c r="K18" s="1" t="e">
        <f>VLOOKUP($E18,Hütten!$C$2:$K$51,4,0)</f>
        <v>#N/A</v>
      </c>
      <c r="L18" s="1" t="e">
        <f>VLOOKUP($E18,Hütten!$C$2:$K$51,5,0)</f>
        <v>#N/A</v>
      </c>
      <c r="M18" s="1" t="e">
        <f>VLOOKUP($E18,Hütten!$C$2:$K$51,6,0)</f>
        <v>#N/A</v>
      </c>
      <c r="N18" s="18" t="e">
        <f>VLOOKUP($E18,Hütten!$C$2:$K$51,8,0)</f>
        <v>#N/A</v>
      </c>
      <c r="O18" s="1" t="e">
        <f>VLOOKUP($E18,Hütten!$C$2:$K$51,9,0)</f>
        <v>#N/A</v>
      </c>
      <c r="P18" s="1" t="e">
        <f>VLOOKUP($E18,Hütten!$C$2:$K$51,10,0)</f>
        <v>#N/A</v>
      </c>
      <c r="Q18" s="1" t="e">
        <f>VLOOKUP($E18,Hütten!$C$2:$K$51,11,0)</f>
        <v>#N/A</v>
      </c>
    </row>
    <row r="19" spans="1:17">
      <c r="A19" s="1">
        <v>18</v>
      </c>
      <c r="B19" s="23">
        <v>42917</v>
      </c>
      <c r="C19" s="1" t="s">
        <v>802</v>
      </c>
      <c r="D19" s="15" t="str">
        <f t="shared" si="1"/>
        <v>Helags Fjällstation</v>
      </c>
      <c r="E19" s="9" t="s">
        <v>1043</v>
      </c>
      <c r="F19" s="9">
        <v>18</v>
      </c>
      <c r="G19" s="1">
        <f t="shared" ref="G19:G24" si="2">G18+F19</f>
        <v>1037</v>
      </c>
      <c r="H19" s="1">
        <v>2</v>
      </c>
      <c r="J19" s="1" t="e">
        <f>VLOOKUP($E19,Hütten!$C$2:$K$51,3,0)</f>
        <v>#N/A</v>
      </c>
      <c r="K19" s="1" t="e">
        <f>VLOOKUP($E19,Hütten!$C$2:$K$51,4,0)</f>
        <v>#N/A</v>
      </c>
      <c r="L19" s="1" t="e">
        <f>VLOOKUP($E19,Hütten!$C$2:$K$51,5,0)</f>
        <v>#N/A</v>
      </c>
      <c r="M19" s="1" t="e">
        <f>VLOOKUP($E19,Hütten!$C$2:$K$51,6,0)</f>
        <v>#N/A</v>
      </c>
      <c r="N19" s="18" t="e">
        <f>VLOOKUP($E19,Hütten!$C$2:$K$51,8,0)</f>
        <v>#N/A</v>
      </c>
      <c r="O19" s="1" t="e">
        <f>VLOOKUP($E19,Hütten!$C$2:$K$51,9,0)</f>
        <v>#N/A</v>
      </c>
      <c r="P19" s="1" t="e">
        <f>VLOOKUP($E19,Hütten!$C$2:$K$51,10,0)</f>
        <v>#N/A</v>
      </c>
      <c r="Q19" s="1" t="e">
        <f>VLOOKUP($E19,Hütten!$C$2:$K$51,11,0)</f>
        <v>#N/A</v>
      </c>
    </row>
    <row r="20" spans="1:17">
      <c r="A20" s="1">
        <v>19</v>
      </c>
      <c r="B20" s="23">
        <v>42918</v>
      </c>
      <c r="C20" s="1" t="s">
        <v>804</v>
      </c>
      <c r="D20" s="15" t="str">
        <f t="shared" si="1"/>
        <v>Sylarna</v>
      </c>
      <c r="E20" s="15" t="s">
        <v>941</v>
      </c>
      <c r="F20" s="9">
        <v>27</v>
      </c>
      <c r="G20" s="1">
        <f t="shared" si="2"/>
        <v>1064</v>
      </c>
      <c r="J20" s="1" t="e">
        <f>VLOOKUP($E20,Hütten!$C$2:$K$51,3,0)</f>
        <v>#N/A</v>
      </c>
      <c r="K20" s="1" t="e">
        <f>VLOOKUP($E20,Hütten!$C$2:$K$51,4,0)</f>
        <v>#N/A</v>
      </c>
      <c r="L20" s="1" t="e">
        <f>VLOOKUP($E20,Hütten!$C$2:$K$51,5,0)</f>
        <v>#N/A</v>
      </c>
      <c r="M20" s="1" t="e">
        <f>VLOOKUP($E20,Hütten!$C$2:$K$51,6,0)</f>
        <v>#N/A</v>
      </c>
      <c r="N20" s="18" t="e">
        <f>VLOOKUP($E20,Hütten!$C$2:$K$51,8,0)</f>
        <v>#N/A</v>
      </c>
      <c r="O20" s="1" t="e">
        <f>VLOOKUP($E20,Hütten!$C$2:$K$51,9,0)</f>
        <v>#N/A</v>
      </c>
      <c r="P20" s="1" t="e">
        <f>VLOOKUP($E20,Hütten!$C$2:$K$51,10,0)</f>
        <v>#N/A</v>
      </c>
      <c r="Q20" s="1" t="e">
        <f>VLOOKUP($E20,Hütten!$C$2:$K$51,11,0)</f>
        <v>#N/A</v>
      </c>
    </row>
    <row r="21" spans="1:17">
      <c r="A21" s="1">
        <v>20</v>
      </c>
      <c r="B21" s="23">
        <v>42919</v>
      </c>
      <c r="C21" s="1" t="s">
        <v>805</v>
      </c>
      <c r="D21" s="15" t="str">
        <f t="shared" si="1"/>
        <v>Storlien</v>
      </c>
      <c r="E21" s="9" t="s">
        <v>803</v>
      </c>
      <c r="F21" s="9">
        <v>10</v>
      </c>
      <c r="G21" s="1">
        <f t="shared" si="2"/>
        <v>1074</v>
      </c>
      <c r="J21" s="1" t="e">
        <f>VLOOKUP($E21,Hütten!$C$2:$K$51,3,0)</f>
        <v>#N/A</v>
      </c>
      <c r="K21" s="1" t="e">
        <f>VLOOKUP($E21,Hütten!$C$2:$K$51,4,0)</f>
        <v>#N/A</v>
      </c>
      <c r="L21" s="1" t="e">
        <f>VLOOKUP($E21,Hütten!$C$2:$K$51,5,0)</f>
        <v>#N/A</v>
      </c>
      <c r="M21" s="1" t="e">
        <f>VLOOKUP($E21,Hütten!$C$2:$K$51,6,0)</f>
        <v>#N/A</v>
      </c>
      <c r="N21" s="18" t="e">
        <f>VLOOKUP($E21,Hütten!$C$2:$K$51,8,0)</f>
        <v>#N/A</v>
      </c>
      <c r="O21" s="1" t="e">
        <f>VLOOKUP($E21,Hütten!$C$2:$K$51,9,0)</f>
        <v>#N/A</v>
      </c>
      <c r="P21" s="1" t="e">
        <f>VLOOKUP($E21,Hütten!$C$2:$K$51,10,0)</f>
        <v>#N/A</v>
      </c>
      <c r="Q21" s="1" t="e">
        <f>VLOOKUP($E21,Hütten!$C$2:$K$51,11,0)</f>
        <v>#N/A</v>
      </c>
    </row>
    <row r="22" spans="1:17">
      <c r="A22" s="1">
        <v>21</v>
      </c>
      <c r="B22" s="23">
        <v>42920</v>
      </c>
      <c r="C22" s="1" t="s">
        <v>807</v>
      </c>
      <c r="D22" s="15" t="str">
        <f t="shared" si="1"/>
        <v>Skurdalsporten</v>
      </c>
      <c r="E22" s="9" t="s">
        <v>965</v>
      </c>
      <c r="F22" s="9">
        <v>20</v>
      </c>
      <c r="G22" s="1">
        <f t="shared" si="2"/>
        <v>1094</v>
      </c>
      <c r="J22" s="1" t="e">
        <f>VLOOKUP($E22,Hütten!$C$2:$K$51,3,0)</f>
        <v>#N/A</v>
      </c>
      <c r="K22" s="1" t="e">
        <f>VLOOKUP($E22,Hütten!$C$2:$K$51,4,0)</f>
        <v>#N/A</v>
      </c>
      <c r="L22" s="1" t="e">
        <f>VLOOKUP($E22,Hütten!$C$2:$K$51,5,0)</f>
        <v>#N/A</v>
      </c>
      <c r="M22" s="1" t="e">
        <f>VLOOKUP($E22,Hütten!$C$2:$K$51,6,0)</f>
        <v>#N/A</v>
      </c>
      <c r="N22" s="18" t="e">
        <f>VLOOKUP($E22,Hütten!$C$2:$K$51,8,0)</f>
        <v>#N/A</v>
      </c>
      <c r="O22" s="1" t="e">
        <f>VLOOKUP($E22,Hütten!$C$2:$K$51,9,0)</f>
        <v>#N/A</v>
      </c>
      <c r="P22" s="1" t="e">
        <f>VLOOKUP($E22,Hütten!$C$2:$K$51,10,0)</f>
        <v>#N/A</v>
      </c>
      <c r="Q22" s="1" t="e">
        <f>VLOOKUP($E22,Hütten!$C$2:$K$51,11,0)</f>
        <v>#N/A</v>
      </c>
    </row>
    <row r="23" spans="1:17">
      <c r="A23" s="1">
        <v>22</v>
      </c>
      <c r="B23" s="23">
        <v>42921</v>
      </c>
      <c r="C23" s="1" t="s">
        <v>808</v>
      </c>
      <c r="D23" s="9" t="str">
        <f>E22</f>
        <v>Angeltjønnhytta</v>
      </c>
      <c r="E23" s="9" t="s">
        <v>806</v>
      </c>
      <c r="F23" s="9">
        <v>13</v>
      </c>
      <c r="G23" s="1">
        <f>G22+F23</f>
        <v>1107</v>
      </c>
      <c r="J23" s="1" t="e">
        <f>VLOOKUP($E23,Hütten!$C$2:$K$51,3,0)</f>
        <v>#N/A</v>
      </c>
      <c r="K23" s="1" t="e">
        <f>VLOOKUP($E23,Hütten!$C$2:$K$51,4,0)</f>
        <v>#N/A</v>
      </c>
      <c r="L23" s="1" t="e">
        <f>VLOOKUP($E23,Hütten!$C$2:$K$51,5,0)</f>
        <v>#N/A</v>
      </c>
      <c r="M23" s="1" t="e">
        <f>VLOOKUP($E23,Hütten!$C$2:$K$51,6,0)</f>
        <v>#N/A</v>
      </c>
      <c r="N23" s="18" t="e">
        <f>VLOOKUP($E23,Hütten!$C$2:$K$51,8,0)</f>
        <v>#N/A</v>
      </c>
      <c r="O23" s="1" t="e">
        <f>VLOOKUP($E23,Hütten!$C$2:$K$51,9,0)</f>
        <v>#N/A</v>
      </c>
      <c r="P23" s="1" t="e">
        <f>VLOOKUP($E23,Hütten!$C$2:$K$51,10,0)</f>
        <v>#N/A</v>
      </c>
      <c r="Q23" s="1" t="e">
        <f>VLOOKUP($E23,Hütten!$C$2:$K$51,11,0)</f>
        <v>#N/A</v>
      </c>
    </row>
    <row r="24" spans="1:17">
      <c r="A24" s="1">
        <v>23</v>
      </c>
      <c r="B24" s="23">
        <v>42922</v>
      </c>
      <c r="C24" s="1" t="s">
        <v>810</v>
      </c>
      <c r="D24" s="9" t="str">
        <f t="shared" si="1"/>
        <v>Ferslia</v>
      </c>
      <c r="E24" s="9" t="s">
        <v>966</v>
      </c>
      <c r="F24" s="9">
        <v>27</v>
      </c>
      <c r="G24" s="1">
        <f t="shared" si="2"/>
        <v>1134</v>
      </c>
      <c r="J24" s="1" t="e">
        <f>VLOOKUP($E24,Hütten!$C$2:$K$51,3,0)</f>
        <v>#N/A</v>
      </c>
      <c r="K24" s="1" t="e">
        <f>VLOOKUP($E24,Hütten!$C$2:$K$51,4,0)</f>
        <v>#N/A</v>
      </c>
      <c r="L24" s="1" t="e">
        <f>VLOOKUP($E24,Hütten!$C$2:$K$51,5,0)</f>
        <v>#N/A</v>
      </c>
      <c r="M24" s="1" t="e">
        <f>VLOOKUP($E24,Hütten!$C$2:$K$51,6,0)</f>
        <v>#N/A</v>
      </c>
      <c r="N24" s="18" t="e">
        <f>VLOOKUP($E24,Hütten!$C$2:$K$51,8,0)</f>
        <v>#N/A</v>
      </c>
      <c r="O24" s="1" t="e">
        <f>VLOOKUP($E24,Hütten!$C$2:$K$51,9,0)</f>
        <v>#N/A</v>
      </c>
      <c r="P24" s="1" t="e">
        <f>VLOOKUP($E24,Hütten!$C$2:$K$51,10,0)</f>
        <v>#N/A</v>
      </c>
      <c r="Q24" s="1" t="e">
        <f>VLOOKUP($E24,Hütten!$C$2:$K$51,11,0)</f>
        <v>#N/A</v>
      </c>
    </row>
    <row r="25" spans="1:17">
      <c r="A25" s="1">
        <v>24</v>
      </c>
      <c r="B25" s="23">
        <v>42923</v>
      </c>
      <c r="D25" s="3" t="s">
        <v>797</v>
      </c>
      <c r="E25" s="3" t="s">
        <v>797</v>
      </c>
      <c r="F25" s="1" t="s">
        <v>937</v>
      </c>
      <c r="G25" s="1">
        <f>G24-G15</f>
        <v>157</v>
      </c>
      <c r="J25" s="1" t="e">
        <f>VLOOKUP($E25,Hütten!$C$2:$K$51,3,0)</f>
        <v>#N/A</v>
      </c>
      <c r="K25" s="1" t="e">
        <f>VLOOKUP($E25,Hütten!$C$2:$K$51,4,0)</f>
        <v>#N/A</v>
      </c>
      <c r="L25" s="1" t="e">
        <f>VLOOKUP($E25,Hütten!$C$2:$K$51,5,0)</f>
        <v>#N/A</v>
      </c>
      <c r="M25" s="1" t="e">
        <f>VLOOKUP($E25,Hütten!$C$2:$K$51,6,0)</f>
        <v>#N/A</v>
      </c>
      <c r="N25" s="18" t="e">
        <f>VLOOKUP($E25,Hütten!$C$2:$K$51,8,0)</f>
        <v>#N/A</v>
      </c>
      <c r="O25" s="1" t="e">
        <f>VLOOKUP($E25,Hütten!$C$2:$K$51,9,0)</f>
        <v>#N/A</v>
      </c>
      <c r="P25" s="1" t="e">
        <f>VLOOKUP($E25,Hütten!$C$2:$K$51,10,0)</f>
        <v>#N/A</v>
      </c>
      <c r="Q25" s="1" t="e">
        <f>VLOOKUP($E25,Hütten!$C$2:$K$51,11,0)</f>
        <v>#N/A</v>
      </c>
    </row>
    <row r="26" spans="1:17">
      <c r="A26" s="1">
        <v>25</v>
      </c>
      <c r="B26" s="23">
        <v>42924</v>
      </c>
      <c r="C26" s="1" t="s">
        <v>812</v>
      </c>
      <c r="D26" s="1" t="str">
        <f>E24</f>
        <v>Bellingstua</v>
      </c>
      <c r="E26" s="1" t="s">
        <v>809</v>
      </c>
      <c r="F26" s="9">
        <v>18</v>
      </c>
      <c r="G26" s="1">
        <f>G24+F26</f>
        <v>1152</v>
      </c>
      <c r="H26" s="1">
        <v>3</v>
      </c>
      <c r="J26" s="1" t="e">
        <f>VLOOKUP($E26,Hütten!$C$2:$K$51,3,0)</f>
        <v>#N/A</v>
      </c>
      <c r="K26" s="1" t="e">
        <f>VLOOKUP($E26,Hütten!$C$2:$K$51,4,0)</f>
        <v>#N/A</v>
      </c>
      <c r="L26" s="1" t="e">
        <f>VLOOKUP($E26,Hütten!$C$2:$K$51,5,0)</f>
        <v>#N/A</v>
      </c>
      <c r="M26" s="1" t="e">
        <f>VLOOKUP($E26,Hütten!$C$2:$K$51,6,0)</f>
        <v>#N/A</v>
      </c>
      <c r="N26" s="18" t="e">
        <f>VLOOKUP($E26,Hütten!$C$2:$K$51,8,0)</f>
        <v>#N/A</v>
      </c>
      <c r="O26" s="1" t="e">
        <f>VLOOKUP($E26,Hütten!$C$2:$K$51,9,0)</f>
        <v>#N/A</v>
      </c>
      <c r="P26" s="1" t="e">
        <f>VLOOKUP($E26,Hütten!$C$2:$K$51,10,0)</f>
        <v>#N/A</v>
      </c>
      <c r="Q26" s="1" t="e">
        <f>VLOOKUP($E26,Hütten!$C$2:$K$51,11,0)</f>
        <v>#N/A</v>
      </c>
    </row>
    <row r="27" spans="1:17">
      <c r="A27" s="1">
        <v>26</v>
      </c>
      <c r="B27" s="23">
        <v>42925</v>
      </c>
      <c r="C27" s="1" t="s">
        <v>813</v>
      </c>
      <c r="D27" s="1" t="str">
        <f t="shared" ref="D27:D34" si="3">E26</f>
        <v>Svet</v>
      </c>
      <c r="E27" s="1" t="s">
        <v>811</v>
      </c>
      <c r="F27" s="9">
        <v>20</v>
      </c>
      <c r="G27" s="1">
        <f>G26+F27</f>
        <v>1172</v>
      </c>
      <c r="H27" s="1">
        <v>4</v>
      </c>
      <c r="J27" s="1" t="e">
        <f>VLOOKUP($E27,Hütten!$C$2:$K$51,3,0)</f>
        <v>#N/A</v>
      </c>
      <c r="K27" s="1" t="e">
        <f>VLOOKUP($E27,Hütten!$C$2:$K$51,4,0)</f>
        <v>#N/A</v>
      </c>
      <c r="L27" s="1" t="e">
        <f>VLOOKUP($E27,Hütten!$C$2:$K$51,5,0)</f>
        <v>#N/A</v>
      </c>
      <c r="M27" s="1" t="e">
        <f>VLOOKUP($E27,Hütten!$C$2:$K$51,6,0)</f>
        <v>#N/A</v>
      </c>
      <c r="N27" s="18" t="e">
        <f>VLOOKUP($E27,Hütten!$C$2:$K$51,8,0)</f>
        <v>#N/A</v>
      </c>
      <c r="O27" s="1" t="e">
        <f>VLOOKUP($E27,Hütten!$C$2:$K$51,9,0)</f>
        <v>#N/A</v>
      </c>
      <c r="P27" s="1" t="e">
        <f>VLOOKUP($E27,Hütten!$C$2:$K$51,10,0)</f>
        <v>#N/A</v>
      </c>
      <c r="Q27" s="1" t="e">
        <f>VLOOKUP($E27,Hütten!$C$2:$K$51,11,0)</f>
        <v>#N/A</v>
      </c>
    </row>
    <row r="28" spans="1:17">
      <c r="A28" s="1">
        <v>27</v>
      </c>
      <c r="B28" s="23">
        <v>42926</v>
      </c>
      <c r="C28" s="1" t="s">
        <v>814</v>
      </c>
      <c r="D28" s="1" t="str">
        <f t="shared" si="3"/>
        <v>Stigdalen</v>
      </c>
      <c r="E28" s="15" t="s">
        <v>11</v>
      </c>
      <c r="F28" s="1">
        <v>23</v>
      </c>
      <c r="G28" s="1">
        <f t="shared" ref="G28:G34" si="4">G27+F28</f>
        <v>1195</v>
      </c>
      <c r="J28" s="1" t="str">
        <f>VLOOKUP($E28,Hütten!$C$2:$K$51,3,0)</f>
        <v>nein</v>
      </c>
      <c r="K28" s="1">
        <f>VLOOKUP($E28,Hütten!$C$2:$K$51,4,0)</f>
        <v>0</v>
      </c>
      <c r="L28" s="1" t="str">
        <f>VLOOKUP($E28,Hütten!$C$2:$K$51,5,0)</f>
        <v>N62 21.750 E11 12.066</v>
      </c>
      <c r="M28" s="1" t="str">
        <f>VLOOKUP($E28,Hütten!$C$2:$K$51,6,0)</f>
        <v>https://www.ut.no/hytte/3.1638/</v>
      </c>
      <c r="N28" s="18">
        <f>VLOOKUP($E28,Hütten!$C$2:$K$51,8,0)</f>
        <v>0</v>
      </c>
      <c r="O28" s="1">
        <f>VLOOKUP($E28,Hütten!$C$2:$K$51,9,0)</f>
        <v>0</v>
      </c>
      <c r="P28" s="1" t="e">
        <f>VLOOKUP($E28,Hütten!$C$2:$K$51,10,0)</f>
        <v>#REF!</v>
      </c>
      <c r="Q28" s="1" t="e">
        <f>VLOOKUP($E28,Hütten!$C$2:$K$51,11,0)</f>
        <v>#REF!</v>
      </c>
    </row>
    <row r="29" spans="1:17">
      <c r="A29" s="1">
        <v>28</v>
      </c>
      <c r="B29" s="23">
        <v>42927</v>
      </c>
      <c r="C29" s="1" t="s">
        <v>816</v>
      </c>
      <c r="D29" s="1" t="str">
        <f t="shared" si="3"/>
        <v>Hodalen fjellstue</v>
      </c>
      <c r="E29" s="1" t="s">
        <v>1116</v>
      </c>
      <c r="F29" s="1">
        <v>11</v>
      </c>
      <c r="G29" s="1">
        <f t="shared" si="4"/>
        <v>1206</v>
      </c>
      <c r="H29" s="1">
        <v>5</v>
      </c>
      <c r="J29" s="1" t="e">
        <f>VLOOKUP($E29,Hütten!$C$2:$K$51,3,0)</f>
        <v>#N/A</v>
      </c>
      <c r="K29" s="1" t="e">
        <f>VLOOKUP($E29,Hütten!$C$2:$K$51,4,0)</f>
        <v>#N/A</v>
      </c>
      <c r="L29" s="1" t="e">
        <f>VLOOKUP($E29,Hütten!$C$2:$K$51,5,0)</f>
        <v>#N/A</v>
      </c>
      <c r="M29" s="1" t="e">
        <f>VLOOKUP($E29,Hütten!$C$2:$K$51,6,0)</f>
        <v>#N/A</v>
      </c>
      <c r="N29" s="18" t="e">
        <f>VLOOKUP($E29,Hütten!$C$2:$K$51,8,0)</f>
        <v>#N/A</v>
      </c>
      <c r="O29" s="1" t="e">
        <f>VLOOKUP($E29,Hütten!$C$2:$K$51,9,0)</f>
        <v>#N/A</v>
      </c>
      <c r="P29" s="1" t="e">
        <f>VLOOKUP($E29,Hütten!$C$2:$K$51,10,0)</f>
        <v>#N/A</v>
      </c>
      <c r="Q29" s="1" t="e">
        <f>VLOOKUP($E29,Hütten!$C$2:$K$51,11,0)</f>
        <v>#N/A</v>
      </c>
    </row>
    <row r="30" spans="1:17">
      <c r="A30" s="1">
        <v>29</v>
      </c>
      <c r="B30" s="23">
        <v>42928</v>
      </c>
      <c r="C30" s="1" t="s">
        <v>818</v>
      </c>
      <c r="D30" s="1" t="str">
        <f t="shared" si="3"/>
        <v>Langvasshytte</v>
      </c>
      <c r="E30" s="1" t="s">
        <v>1117</v>
      </c>
      <c r="F30" s="1">
        <v>28</v>
      </c>
      <c r="G30" s="1">
        <f t="shared" si="4"/>
        <v>1234</v>
      </c>
      <c r="H30" s="1">
        <v>6</v>
      </c>
      <c r="J30" s="1" t="e">
        <f>VLOOKUP($E30,Hütten!$C$2:$K$51,3,0)</f>
        <v>#N/A</v>
      </c>
      <c r="K30" s="1" t="e">
        <f>VLOOKUP($E30,Hütten!$C$2:$K$51,4,0)</f>
        <v>#N/A</v>
      </c>
      <c r="L30" s="1" t="e">
        <f>VLOOKUP($E30,Hütten!$C$2:$K$51,5,0)</f>
        <v>#N/A</v>
      </c>
      <c r="M30" s="1" t="e">
        <f>VLOOKUP($E30,Hütten!$C$2:$K$51,6,0)</f>
        <v>#N/A</v>
      </c>
      <c r="N30" s="18" t="e">
        <f>VLOOKUP($E30,Hütten!$C$2:$K$51,8,0)</f>
        <v>#N/A</v>
      </c>
      <c r="O30" s="1" t="e">
        <f>VLOOKUP($E30,Hütten!$C$2:$K$51,9,0)</f>
        <v>#N/A</v>
      </c>
      <c r="P30" s="1" t="e">
        <f>VLOOKUP($E30,Hütten!$C$2:$K$51,10,0)</f>
        <v>#N/A</v>
      </c>
      <c r="Q30" s="1" t="e">
        <f>VLOOKUP($E30,Hütten!$C$2:$K$51,11,0)</f>
        <v>#N/A</v>
      </c>
    </row>
    <row r="31" spans="1:17">
      <c r="A31" s="1">
        <v>30</v>
      </c>
      <c r="B31" s="23">
        <v>42929</v>
      </c>
      <c r="C31" s="1" t="s">
        <v>820</v>
      </c>
      <c r="D31" s="1" t="str">
        <f t="shared" si="3"/>
        <v>Gressamon</v>
      </c>
      <c r="E31" s="1" t="s">
        <v>975</v>
      </c>
      <c r="F31" s="1">
        <v>14</v>
      </c>
      <c r="G31" s="1">
        <f t="shared" si="4"/>
        <v>1248</v>
      </c>
      <c r="H31" s="1">
        <v>7</v>
      </c>
      <c r="J31" s="1" t="e">
        <f>VLOOKUP($E31,Hütten!$C$2:$K$51,3,0)</f>
        <v>#N/A</v>
      </c>
      <c r="K31" s="1" t="e">
        <f>VLOOKUP($E31,Hütten!$C$2:$K$51,4,0)</f>
        <v>#N/A</v>
      </c>
      <c r="L31" s="1" t="e">
        <f>VLOOKUP($E31,Hütten!$C$2:$K$51,5,0)</f>
        <v>#N/A</v>
      </c>
      <c r="M31" s="1" t="e">
        <f>VLOOKUP($E31,Hütten!$C$2:$K$51,6,0)</f>
        <v>#N/A</v>
      </c>
      <c r="N31" s="18" t="e">
        <f>VLOOKUP($E31,Hütten!$C$2:$K$51,8,0)</f>
        <v>#N/A</v>
      </c>
      <c r="O31" s="1" t="e">
        <f>VLOOKUP($E31,Hütten!$C$2:$K$51,9,0)</f>
        <v>#N/A</v>
      </c>
      <c r="P31" s="1" t="e">
        <f>VLOOKUP($E31,Hütten!$C$2:$K$51,10,0)</f>
        <v>#N/A</v>
      </c>
      <c r="Q31" s="1" t="e">
        <f>VLOOKUP($E31,Hütten!$C$2:$K$51,11,0)</f>
        <v>#N/A</v>
      </c>
    </row>
    <row r="32" spans="1:17">
      <c r="A32" s="1">
        <v>31</v>
      </c>
      <c r="B32" s="23">
        <v>42930</v>
      </c>
      <c r="C32" s="1" t="s">
        <v>822</v>
      </c>
      <c r="D32" s="1" t="str">
        <f t="shared" si="3"/>
        <v>Almdalshytta</v>
      </c>
      <c r="E32" s="9" t="s">
        <v>976</v>
      </c>
      <c r="F32" s="1">
        <v>28</v>
      </c>
      <c r="G32" s="1">
        <f t="shared" si="4"/>
        <v>1276</v>
      </c>
      <c r="H32" s="1">
        <v>8</v>
      </c>
      <c r="J32" s="1" t="e">
        <f>VLOOKUP($E32,Hütten!$C$2:$K$51,3,0)</f>
        <v>#N/A</v>
      </c>
      <c r="K32" s="1" t="e">
        <f>VLOOKUP($E32,Hütten!$C$2:$K$51,4,0)</f>
        <v>#N/A</v>
      </c>
      <c r="L32" s="1" t="e">
        <f>VLOOKUP($E32,Hütten!$C$2:$K$51,5,0)</f>
        <v>#N/A</v>
      </c>
      <c r="M32" s="1" t="e">
        <f>VLOOKUP($E32,Hütten!$C$2:$K$51,6,0)</f>
        <v>#N/A</v>
      </c>
      <c r="N32" s="18" t="e">
        <f>VLOOKUP($E32,Hütten!$C$2:$K$51,8,0)</f>
        <v>#N/A</v>
      </c>
      <c r="O32" s="1" t="e">
        <f>VLOOKUP($E32,Hütten!$C$2:$K$51,9,0)</f>
        <v>#N/A</v>
      </c>
      <c r="P32" s="1" t="e">
        <f>VLOOKUP($E32,Hütten!$C$2:$K$51,10,0)</f>
        <v>#N/A</v>
      </c>
      <c r="Q32" s="1" t="e">
        <f>VLOOKUP($E32,Hütten!$C$2:$K$51,11,0)</f>
        <v>#N/A</v>
      </c>
    </row>
    <row r="33" spans="1:17">
      <c r="A33" s="1">
        <v>32</v>
      </c>
      <c r="B33" s="23">
        <v>42931</v>
      </c>
      <c r="C33" s="1" t="s">
        <v>824</v>
      </c>
      <c r="D33" s="1" t="str">
        <f t="shared" si="3"/>
        <v>Kviltjønnhytta</v>
      </c>
      <c r="E33" s="9" t="s">
        <v>35</v>
      </c>
      <c r="F33" s="1">
        <v>23</v>
      </c>
      <c r="G33" s="1">
        <f t="shared" si="4"/>
        <v>1299</v>
      </c>
      <c r="J33" s="1" t="e">
        <f>VLOOKUP($E33,Hütten!$C$2:$K$51,3,0)</f>
        <v>#N/A</v>
      </c>
      <c r="K33" s="1" t="e">
        <f>VLOOKUP($E33,Hütten!$C$2:$K$51,4,0)</f>
        <v>#N/A</v>
      </c>
      <c r="L33" s="1" t="e">
        <f>VLOOKUP($E33,Hütten!$C$2:$K$51,5,0)</f>
        <v>#N/A</v>
      </c>
      <c r="M33" s="1" t="e">
        <f>VLOOKUP($E33,Hütten!$C$2:$K$51,6,0)</f>
        <v>#N/A</v>
      </c>
      <c r="N33" s="18" t="e">
        <f>VLOOKUP($E33,Hütten!$C$2:$K$51,8,0)</f>
        <v>#N/A</v>
      </c>
      <c r="O33" s="1" t="e">
        <f>VLOOKUP($E33,Hütten!$C$2:$K$51,9,0)</f>
        <v>#N/A</v>
      </c>
      <c r="P33" s="1" t="e">
        <f>VLOOKUP($E33,Hütten!$C$2:$K$51,10,0)</f>
        <v>#N/A</v>
      </c>
      <c r="Q33" s="1" t="e">
        <f>VLOOKUP($E33,Hütten!$C$2:$K$51,11,0)</f>
        <v>#N/A</v>
      </c>
    </row>
    <row r="34" spans="1:17">
      <c r="A34" s="1">
        <v>33</v>
      </c>
      <c r="B34" s="23">
        <v>42932</v>
      </c>
      <c r="C34" s="1" t="s">
        <v>825</v>
      </c>
      <c r="D34" s="1" t="str">
        <f t="shared" si="3"/>
        <v>Skorovashøtta</v>
      </c>
      <c r="E34" s="1" t="s">
        <v>823</v>
      </c>
      <c r="F34" s="1">
        <v>22</v>
      </c>
      <c r="G34" s="1">
        <f t="shared" si="4"/>
        <v>1321</v>
      </c>
      <c r="H34" s="1" t="s">
        <v>1126</v>
      </c>
      <c r="J34" s="1" t="e">
        <f>VLOOKUP($E34,Hütten!$C$2:$K$51,3,0)</f>
        <v>#N/A</v>
      </c>
      <c r="K34" s="1" t="e">
        <f>VLOOKUP($E34,Hütten!$C$2:$K$51,4,0)</f>
        <v>#N/A</v>
      </c>
      <c r="L34" s="1" t="e">
        <f>VLOOKUP($E34,Hütten!$C$2:$K$51,5,0)</f>
        <v>#N/A</v>
      </c>
      <c r="M34" s="1" t="e">
        <f>VLOOKUP($E34,Hütten!$C$2:$K$51,6,0)</f>
        <v>#N/A</v>
      </c>
      <c r="N34" s="18" t="e">
        <f>VLOOKUP($E34,Hütten!$C$2:$K$51,8,0)</f>
        <v>#N/A</v>
      </c>
      <c r="O34" s="1" t="e">
        <f>VLOOKUP($E34,Hütten!$C$2:$K$51,9,0)</f>
        <v>#N/A</v>
      </c>
      <c r="P34" s="1" t="e">
        <f>VLOOKUP($E34,Hütten!$C$2:$K$51,10,0)</f>
        <v>#N/A</v>
      </c>
      <c r="Q34" s="1" t="e">
        <f>VLOOKUP($E34,Hütten!$C$2:$K$51,11,0)</f>
        <v>#N/A</v>
      </c>
    </row>
    <row r="35" spans="1:17">
      <c r="A35" s="1">
        <v>34</v>
      </c>
      <c r="B35" s="23">
        <v>42933</v>
      </c>
      <c r="C35" s="1" t="s">
        <v>826</v>
      </c>
      <c r="D35" s="27" t="s">
        <v>797</v>
      </c>
      <c r="E35" s="27" t="s">
        <v>797</v>
      </c>
      <c r="F35" s="1" t="s">
        <v>937</v>
      </c>
      <c r="G35" s="1">
        <f>G34-G24</f>
        <v>187</v>
      </c>
      <c r="J35" s="1" t="e">
        <f>VLOOKUP($E35,Hütten!$C$2:$K$51,3,0)</f>
        <v>#N/A</v>
      </c>
      <c r="K35" s="1" t="e">
        <f>VLOOKUP($E35,Hütten!$C$2:$K$51,4,0)</f>
        <v>#N/A</v>
      </c>
      <c r="L35" s="1" t="e">
        <f>VLOOKUP($E35,Hütten!$C$2:$K$51,5,0)</f>
        <v>#N/A</v>
      </c>
      <c r="M35" s="1" t="e">
        <f>VLOOKUP($E35,Hütten!$C$2:$K$51,6,0)</f>
        <v>#N/A</v>
      </c>
      <c r="N35" s="18" t="e">
        <f>VLOOKUP($E35,Hütten!$C$2:$K$51,8,0)</f>
        <v>#N/A</v>
      </c>
      <c r="O35" s="1" t="e">
        <f>VLOOKUP($E35,Hütten!$C$2:$K$51,9,0)</f>
        <v>#N/A</v>
      </c>
      <c r="P35" s="1" t="e">
        <f>VLOOKUP($E35,Hütten!$C$2:$K$51,10,0)</f>
        <v>#N/A</v>
      </c>
      <c r="Q35" s="1" t="e">
        <f>VLOOKUP($E35,Hütten!$C$2:$K$51,11,0)</f>
        <v>#N/A</v>
      </c>
    </row>
    <row r="36" spans="1:17">
      <c r="A36" s="1">
        <v>35</v>
      </c>
      <c r="B36" s="23">
        <v>42934</v>
      </c>
      <c r="C36" s="1" t="s">
        <v>828</v>
      </c>
      <c r="D36" s="1" t="str">
        <f>E34</f>
        <v>Rojrvik</v>
      </c>
      <c r="E36" s="9" t="s">
        <v>982</v>
      </c>
      <c r="F36" s="1">
        <v>20</v>
      </c>
      <c r="G36" s="1">
        <f>G34+F36</f>
        <v>1341</v>
      </c>
      <c r="H36" s="1">
        <v>1</v>
      </c>
      <c r="J36" s="1" t="e">
        <f>VLOOKUP($E36,Hütten!$C$2:$K$51,3,0)</f>
        <v>#N/A</v>
      </c>
      <c r="K36" s="1" t="e">
        <f>VLOOKUP($E36,Hütten!$C$2:$K$51,4,0)</f>
        <v>#N/A</v>
      </c>
      <c r="L36" s="1" t="e">
        <f>VLOOKUP($E36,Hütten!$C$2:$K$51,5,0)</f>
        <v>#N/A</v>
      </c>
      <c r="M36" s="1" t="e">
        <f>VLOOKUP($E36,Hütten!$C$2:$K$51,6,0)</f>
        <v>#N/A</v>
      </c>
      <c r="N36" s="18" t="e">
        <f>VLOOKUP($E36,Hütten!$C$2:$K$51,8,0)</f>
        <v>#N/A</v>
      </c>
      <c r="O36" s="1" t="e">
        <f>VLOOKUP($E36,Hütten!$C$2:$K$51,9,0)</f>
        <v>#N/A</v>
      </c>
      <c r="P36" s="1" t="e">
        <f>VLOOKUP($E36,Hütten!$C$2:$K$51,10,0)</f>
        <v>#N/A</v>
      </c>
      <c r="Q36" s="1" t="e">
        <f>VLOOKUP($E36,Hütten!$C$2:$K$51,11,0)</f>
        <v>#N/A</v>
      </c>
    </row>
    <row r="37" spans="1:17">
      <c r="A37" s="1">
        <v>36</v>
      </c>
      <c r="B37" s="23">
        <v>42935</v>
      </c>
      <c r="C37" s="1" t="s">
        <v>830</v>
      </c>
      <c r="D37" s="1" t="str">
        <f>E36</f>
        <v>Viermahytta</v>
      </c>
      <c r="E37" s="9" t="s">
        <v>983</v>
      </c>
      <c r="F37" s="1">
        <v>25</v>
      </c>
      <c r="G37" s="1">
        <f>G36+F37</f>
        <v>1366</v>
      </c>
      <c r="H37" s="1">
        <v>2</v>
      </c>
      <c r="J37" s="1" t="e">
        <f>VLOOKUP($E37,Hütten!$C$2:$K$51,3,0)</f>
        <v>#N/A</v>
      </c>
      <c r="K37" s="1" t="e">
        <f>VLOOKUP($E37,Hütten!$C$2:$K$51,4,0)</f>
        <v>#N/A</v>
      </c>
      <c r="L37" s="1" t="e">
        <f>VLOOKUP($E37,Hütten!$C$2:$K$51,5,0)</f>
        <v>#N/A</v>
      </c>
      <c r="M37" s="1" t="e">
        <f>VLOOKUP($E37,Hütten!$C$2:$K$51,6,0)</f>
        <v>#N/A</v>
      </c>
      <c r="N37" s="18" t="e">
        <f>VLOOKUP($E37,Hütten!$C$2:$K$51,8,0)</f>
        <v>#N/A</v>
      </c>
      <c r="O37" s="1" t="e">
        <f>VLOOKUP($E37,Hütten!$C$2:$K$51,9,0)</f>
        <v>#N/A</v>
      </c>
      <c r="P37" s="1" t="e">
        <f>VLOOKUP($E37,Hütten!$C$2:$K$51,10,0)</f>
        <v>#N/A</v>
      </c>
      <c r="Q37" s="1" t="e">
        <f>VLOOKUP($E37,Hütten!$C$2:$K$51,11,0)</f>
        <v>#N/A</v>
      </c>
    </row>
    <row r="38" spans="1:17">
      <c r="A38" s="1">
        <v>37</v>
      </c>
      <c r="B38" s="23">
        <v>42936</v>
      </c>
      <c r="C38" s="1" t="s">
        <v>832</v>
      </c>
      <c r="D38" s="1" t="str">
        <f t="shared" ref="D38:D43" si="5">E37</f>
        <v>Raentserenmehkie</v>
      </c>
      <c r="E38" s="9" t="s">
        <v>41</v>
      </c>
      <c r="F38" s="1">
        <v>15</v>
      </c>
      <c r="G38" s="1">
        <f t="shared" ref="G38:G47" si="6">G37+F38</f>
        <v>1381</v>
      </c>
      <c r="H38" s="1">
        <v>3</v>
      </c>
      <c r="J38" s="1" t="e">
        <f>VLOOKUP($E38,Hütten!$C$2:$K$51,3,0)</f>
        <v>#N/A</v>
      </c>
      <c r="K38" s="1" t="e">
        <f>VLOOKUP($E38,Hütten!$C$2:$K$51,4,0)</f>
        <v>#N/A</v>
      </c>
      <c r="L38" s="1" t="e">
        <f>VLOOKUP($E38,Hütten!$C$2:$K$51,5,0)</f>
        <v>#N/A</v>
      </c>
      <c r="M38" s="1" t="e">
        <f>VLOOKUP($E38,Hütten!$C$2:$K$51,6,0)</f>
        <v>#N/A</v>
      </c>
      <c r="N38" s="18" t="e">
        <f>VLOOKUP($E38,Hütten!$C$2:$K$51,8,0)</f>
        <v>#N/A</v>
      </c>
      <c r="O38" s="1" t="e">
        <f>VLOOKUP($E38,Hütten!$C$2:$K$51,9,0)</f>
        <v>#N/A</v>
      </c>
      <c r="P38" s="1" t="e">
        <f>VLOOKUP($E38,Hütten!$C$2:$K$51,10,0)</f>
        <v>#N/A</v>
      </c>
      <c r="Q38" s="1" t="e">
        <f>VLOOKUP($E38,Hütten!$C$2:$K$51,11,0)</f>
        <v>#N/A</v>
      </c>
    </row>
    <row r="39" spans="1:17">
      <c r="A39" s="1">
        <v>38</v>
      </c>
      <c r="B39" s="23">
        <v>42937</v>
      </c>
      <c r="C39" s="1" t="s">
        <v>834</v>
      </c>
      <c r="D39" s="1" t="str">
        <f t="shared" si="5"/>
        <v>Tiplingen Skogstue</v>
      </c>
      <c r="E39" s="1" t="s">
        <v>985</v>
      </c>
      <c r="F39" s="1">
        <v>14</v>
      </c>
      <c r="G39" s="1">
        <f t="shared" si="6"/>
        <v>1395</v>
      </c>
      <c r="H39" s="1">
        <v>4</v>
      </c>
      <c r="J39" s="1" t="e">
        <f>VLOOKUP($E39,Hütten!$C$2:$K$51,3,0)</f>
        <v>#N/A</v>
      </c>
      <c r="K39" s="1" t="e">
        <f>VLOOKUP($E39,Hütten!$C$2:$K$51,4,0)</f>
        <v>#N/A</v>
      </c>
      <c r="L39" s="1" t="e">
        <f>VLOOKUP($E39,Hütten!$C$2:$K$51,5,0)</f>
        <v>#N/A</v>
      </c>
      <c r="M39" s="1" t="e">
        <f>VLOOKUP($E39,Hütten!$C$2:$K$51,6,0)</f>
        <v>#N/A</v>
      </c>
      <c r="N39" s="18" t="e">
        <f>VLOOKUP($E39,Hütten!$C$2:$K$51,8,0)</f>
        <v>#N/A</v>
      </c>
      <c r="O39" s="1" t="e">
        <f>VLOOKUP($E39,Hütten!$C$2:$K$51,9,0)</f>
        <v>#N/A</v>
      </c>
      <c r="P39" s="1" t="e">
        <f>VLOOKUP($E39,Hütten!$C$2:$K$51,10,0)</f>
        <v>#N/A</v>
      </c>
      <c r="Q39" s="1" t="e">
        <f>VLOOKUP($E39,Hütten!$C$2:$K$51,11,0)</f>
        <v>#N/A</v>
      </c>
    </row>
    <row r="40" spans="1:17">
      <c r="A40" s="1">
        <v>39</v>
      </c>
      <c r="B40" s="23">
        <v>42938</v>
      </c>
      <c r="C40" s="1" t="s">
        <v>836</v>
      </c>
      <c r="D40" s="1" t="str">
        <f t="shared" si="5"/>
        <v>Daningen</v>
      </c>
      <c r="E40" s="1" t="s">
        <v>9</v>
      </c>
      <c r="F40" s="1">
        <v>20</v>
      </c>
      <c r="G40" s="1">
        <f t="shared" si="6"/>
        <v>1415</v>
      </c>
      <c r="J40" s="1" t="e">
        <f>VLOOKUP($E40,Hütten!$C$2:$K$51,3,0)</f>
        <v>#N/A</v>
      </c>
      <c r="K40" s="1" t="e">
        <f>VLOOKUP($E40,Hütten!$C$2:$K$51,4,0)</f>
        <v>#N/A</v>
      </c>
      <c r="L40" s="1" t="e">
        <f>VLOOKUP($E40,Hütten!$C$2:$K$51,5,0)</f>
        <v>#N/A</v>
      </c>
      <c r="M40" s="1" t="e">
        <f>VLOOKUP($E40,Hütten!$C$2:$K$51,6,0)</f>
        <v>#N/A</v>
      </c>
      <c r="N40" s="18" t="e">
        <f>VLOOKUP($E40,Hütten!$C$2:$K$51,8,0)</f>
        <v>#N/A</v>
      </c>
      <c r="O40" s="1" t="e">
        <f>VLOOKUP($E40,Hütten!$C$2:$K$51,9,0)</f>
        <v>#N/A</v>
      </c>
      <c r="P40" s="1" t="e">
        <f>VLOOKUP($E40,Hütten!$C$2:$K$51,10,0)</f>
        <v>#N/A</v>
      </c>
      <c r="Q40" s="1" t="e">
        <f>VLOOKUP($E40,Hütten!$C$2:$K$51,11,0)</f>
        <v>#N/A</v>
      </c>
    </row>
    <row r="41" spans="1:17">
      <c r="A41" s="1">
        <v>40</v>
      </c>
      <c r="B41" s="23">
        <v>42939</v>
      </c>
      <c r="C41" s="1" t="s">
        <v>837</v>
      </c>
      <c r="D41" s="1" t="str">
        <f t="shared" si="5"/>
        <v>Grannes Camping</v>
      </c>
      <c r="E41" s="9" t="s">
        <v>888</v>
      </c>
      <c r="F41" s="1">
        <v>13</v>
      </c>
      <c r="G41" s="1">
        <f t="shared" si="6"/>
        <v>1428</v>
      </c>
      <c r="J41" s="1" t="e">
        <f>VLOOKUP($E41,Hütten!$C$2:$K$51,3,0)</f>
        <v>#N/A</v>
      </c>
      <c r="K41" s="1" t="e">
        <f>VLOOKUP($E41,Hütten!$C$2:$K$51,4,0)</f>
        <v>#N/A</v>
      </c>
      <c r="L41" s="1" t="e">
        <f>VLOOKUP($E41,Hütten!$C$2:$K$51,5,0)</f>
        <v>#N/A</v>
      </c>
      <c r="M41" s="1" t="e">
        <f>VLOOKUP($E41,Hütten!$C$2:$K$51,6,0)</f>
        <v>#N/A</v>
      </c>
      <c r="N41" s="18" t="e">
        <f>VLOOKUP($E41,Hütten!$C$2:$K$51,8,0)</f>
        <v>#N/A</v>
      </c>
      <c r="O41" s="1" t="e">
        <f>VLOOKUP($E41,Hütten!$C$2:$K$51,9,0)</f>
        <v>#N/A</v>
      </c>
      <c r="P41" s="1" t="e">
        <f>VLOOKUP($E41,Hütten!$C$2:$K$51,10,0)</f>
        <v>#N/A</v>
      </c>
      <c r="Q41" s="1" t="e">
        <f>VLOOKUP($E41,Hütten!$C$2:$K$51,11,0)</f>
        <v>#N/A</v>
      </c>
    </row>
    <row r="42" spans="1:17">
      <c r="A42" s="1">
        <v>41</v>
      </c>
      <c r="B42" s="23">
        <v>42940</v>
      </c>
      <c r="C42" s="1" t="s">
        <v>839</v>
      </c>
      <c r="D42" s="1" t="str">
        <f t="shared" si="5"/>
        <v>Tverrelvnes</v>
      </c>
      <c r="E42" s="9" t="s">
        <v>1006</v>
      </c>
      <c r="F42" s="1">
        <v>21</v>
      </c>
      <c r="G42" s="1">
        <f t="shared" si="6"/>
        <v>1449</v>
      </c>
      <c r="H42" s="1">
        <v>5</v>
      </c>
      <c r="J42" s="1" t="e">
        <f>VLOOKUP($E42,Hütten!$C$2:$K$51,3,0)</f>
        <v>#N/A</v>
      </c>
      <c r="K42" s="1" t="e">
        <f>VLOOKUP($E42,Hütten!$C$2:$K$51,4,0)</f>
        <v>#N/A</v>
      </c>
      <c r="L42" s="1" t="e">
        <f>VLOOKUP($E42,Hütten!$C$2:$K$51,5,0)</f>
        <v>#N/A</v>
      </c>
      <c r="M42" s="1" t="e">
        <f>VLOOKUP($E42,Hütten!$C$2:$K$51,6,0)</f>
        <v>#N/A</v>
      </c>
      <c r="N42" s="18" t="e">
        <f>VLOOKUP($E42,Hütten!$C$2:$K$51,8,0)</f>
        <v>#N/A</v>
      </c>
      <c r="O42" s="1" t="e">
        <f>VLOOKUP($E42,Hütten!$C$2:$K$51,9,0)</f>
        <v>#N/A</v>
      </c>
      <c r="P42" s="1" t="e">
        <f>VLOOKUP($E42,Hütten!$C$2:$K$51,10,0)</f>
        <v>#N/A</v>
      </c>
      <c r="Q42" s="1" t="e">
        <f>VLOOKUP($E42,Hütten!$C$2:$K$51,11,0)</f>
        <v>#N/A</v>
      </c>
    </row>
    <row r="43" spans="1:17">
      <c r="A43" s="1">
        <v>42</v>
      </c>
      <c r="B43" s="23">
        <v>42941</v>
      </c>
      <c r="C43" s="1" t="s">
        <v>840</v>
      </c>
      <c r="D43" s="1" t="str">
        <f t="shared" si="5"/>
        <v>Krutvasshytta</v>
      </c>
      <c r="E43" s="9" t="s">
        <v>995</v>
      </c>
      <c r="F43" s="1">
        <v>18</v>
      </c>
      <c r="G43" s="1">
        <f t="shared" si="6"/>
        <v>1467</v>
      </c>
      <c r="J43" s="1" t="e">
        <f>VLOOKUP($E43,Hütten!$C$2:$K$51,3,0)</f>
        <v>#N/A</v>
      </c>
      <c r="K43" s="1" t="e">
        <f>VLOOKUP($E43,Hütten!$C$2:$K$51,4,0)</f>
        <v>#N/A</v>
      </c>
      <c r="L43" s="1" t="e">
        <f>VLOOKUP($E43,Hütten!$C$2:$K$51,5,0)</f>
        <v>#N/A</v>
      </c>
      <c r="M43" s="1" t="e">
        <f>VLOOKUP($E43,Hütten!$C$2:$K$51,6,0)</f>
        <v>#N/A</v>
      </c>
      <c r="N43" s="18" t="e">
        <f>VLOOKUP($E43,Hütten!$C$2:$K$51,8,0)</f>
        <v>#N/A</v>
      </c>
      <c r="O43" s="1" t="e">
        <f>VLOOKUP($E43,Hütten!$C$2:$K$51,9,0)</f>
        <v>#N/A</v>
      </c>
      <c r="P43" s="1" t="e">
        <f>VLOOKUP($E43,Hütten!$C$2:$K$51,10,0)</f>
        <v>#N/A</v>
      </c>
      <c r="Q43" s="1" t="e">
        <f>VLOOKUP($E43,Hütten!$C$2:$K$51,11,0)</f>
        <v>#N/A</v>
      </c>
    </row>
    <row r="44" spans="1:17">
      <c r="A44" s="1">
        <v>43</v>
      </c>
      <c r="B44" s="23">
        <v>42942</v>
      </c>
      <c r="C44" s="1" t="s">
        <v>842</v>
      </c>
      <c r="D44" s="1" t="str">
        <f>E43</f>
        <v>Sivertgården</v>
      </c>
      <c r="E44" s="9" t="s">
        <v>835</v>
      </c>
      <c r="F44" s="1">
        <v>15</v>
      </c>
      <c r="G44" s="1">
        <f t="shared" si="6"/>
        <v>1482</v>
      </c>
      <c r="H44" s="1">
        <v>6</v>
      </c>
      <c r="J44" s="1" t="e">
        <f>VLOOKUP($E44,Hütten!$C$2:$K$51,3,0)</f>
        <v>#N/A</v>
      </c>
      <c r="K44" s="1" t="e">
        <f>VLOOKUP($E44,Hütten!$C$2:$K$51,4,0)</f>
        <v>#N/A</v>
      </c>
      <c r="L44" s="1" t="e">
        <f>VLOOKUP($E44,Hütten!$C$2:$K$51,5,0)</f>
        <v>#N/A</v>
      </c>
      <c r="M44" s="1" t="e">
        <f>VLOOKUP($E44,Hütten!$C$2:$K$51,6,0)</f>
        <v>#N/A</v>
      </c>
      <c r="N44" s="18" t="e">
        <f>VLOOKUP($E44,Hütten!$C$2:$K$51,8,0)</f>
        <v>#N/A</v>
      </c>
      <c r="O44" s="1" t="e">
        <f>VLOOKUP($E44,Hütten!$C$2:$K$51,9,0)</f>
        <v>#N/A</v>
      </c>
      <c r="P44" s="1" t="e">
        <f>VLOOKUP($E44,Hütten!$C$2:$K$51,10,0)</f>
        <v>#N/A</v>
      </c>
      <c r="Q44" s="1" t="e">
        <f>VLOOKUP($E44,Hütten!$C$2:$K$51,11,0)</f>
        <v>#N/A</v>
      </c>
    </row>
    <row r="45" spans="1:17">
      <c r="A45" s="1">
        <v>44</v>
      </c>
      <c r="B45" s="23"/>
      <c r="C45" s="1" t="s">
        <v>843</v>
      </c>
      <c r="D45" s="1" t="str">
        <f>E44</f>
        <v>Gressvasshytta</v>
      </c>
      <c r="E45" s="9" t="s">
        <v>37</v>
      </c>
      <c r="F45" s="1">
        <v>18</v>
      </c>
      <c r="G45" s="1">
        <f t="shared" si="6"/>
        <v>1500</v>
      </c>
      <c r="J45" s="1" t="e">
        <f>VLOOKUP($E45,Hütten!$C$2:$K$51,3,0)</f>
        <v>#N/A</v>
      </c>
      <c r="K45" s="1" t="e">
        <f>VLOOKUP($E45,Hütten!$C$2:$K$51,4,0)</f>
        <v>#N/A</v>
      </c>
      <c r="L45" s="1" t="e">
        <f>VLOOKUP($E45,Hütten!$C$2:$K$51,5,0)</f>
        <v>#N/A</v>
      </c>
      <c r="M45" s="1" t="e">
        <f>VLOOKUP($E45,Hütten!$C$2:$K$51,6,0)</f>
        <v>#N/A</v>
      </c>
      <c r="N45" s="18" t="e">
        <f>VLOOKUP($E45,Hütten!$C$2:$K$51,8,0)</f>
        <v>#N/A</v>
      </c>
      <c r="O45" s="1" t="e">
        <f>VLOOKUP($E45,Hütten!$C$2:$K$51,9,0)</f>
        <v>#N/A</v>
      </c>
      <c r="P45" s="1" t="e">
        <f>VLOOKUP($E45,Hütten!$C$2:$K$51,10,0)</f>
        <v>#N/A</v>
      </c>
      <c r="Q45" s="1" t="e">
        <f>VLOOKUP($E45,Hütten!$C$2:$K$51,11,0)</f>
        <v>#N/A</v>
      </c>
    </row>
    <row r="46" spans="1:17">
      <c r="A46" s="1">
        <v>45</v>
      </c>
      <c r="B46" s="23">
        <v>42943</v>
      </c>
      <c r="C46" s="1" t="s">
        <v>845</v>
      </c>
      <c r="D46" s="1" t="str">
        <f>E45</f>
        <v>Steikvasselv gård</v>
      </c>
      <c r="E46" s="7" t="s">
        <v>889</v>
      </c>
      <c r="F46" s="7">
        <v>7</v>
      </c>
      <c r="G46" s="1">
        <f t="shared" si="6"/>
        <v>1507</v>
      </c>
      <c r="H46" s="7">
        <v>7</v>
      </c>
      <c r="I46" s="7"/>
      <c r="J46" s="1" t="e">
        <f>VLOOKUP($E46,Hütten!$C$2:$K$51,3,0)</f>
        <v>#N/A</v>
      </c>
      <c r="K46" s="1" t="e">
        <f>VLOOKUP($E46,Hütten!$C$2:$K$51,4,0)</f>
        <v>#N/A</v>
      </c>
      <c r="L46" s="1" t="e">
        <f>VLOOKUP($E46,Hütten!$C$2:$K$51,5,0)</f>
        <v>#N/A</v>
      </c>
      <c r="M46" s="1" t="e">
        <f>VLOOKUP($E46,Hütten!$C$2:$K$51,6,0)</f>
        <v>#N/A</v>
      </c>
      <c r="N46" s="18" t="e">
        <f>VLOOKUP($E46,Hütten!$C$2:$K$51,8,0)</f>
        <v>#N/A</v>
      </c>
      <c r="O46" s="1" t="e">
        <f>VLOOKUP($E46,Hütten!$C$2:$K$51,9,0)</f>
        <v>#N/A</v>
      </c>
      <c r="P46" s="1" t="e">
        <f>VLOOKUP($E46,Hütten!$C$2:$K$51,10,0)</f>
        <v>#N/A</v>
      </c>
      <c r="Q46" s="1" t="e">
        <f>VLOOKUP($E46,Hütten!$C$2:$K$51,11,0)</f>
        <v>#N/A</v>
      </c>
    </row>
    <row r="47" spans="1:17">
      <c r="A47" s="1">
        <v>46</v>
      </c>
      <c r="B47" s="23">
        <v>42944</v>
      </c>
      <c r="C47" s="1" t="s">
        <v>846</v>
      </c>
      <c r="D47" s="1" t="str">
        <f>E46</f>
        <v>Kjennsvasshytta</v>
      </c>
      <c r="E47" s="9" t="s">
        <v>988</v>
      </c>
      <c r="F47" s="1">
        <v>18</v>
      </c>
      <c r="G47" s="1">
        <f t="shared" si="6"/>
        <v>1525</v>
      </c>
      <c r="H47" s="1" t="s">
        <v>866</v>
      </c>
      <c r="J47" s="1" t="e">
        <f>VLOOKUP($E47,Hütten!$C$2:$K$51,3,0)</f>
        <v>#N/A</v>
      </c>
      <c r="K47" s="1" t="e">
        <f>VLOOKUP($E47,Hütten!$C$2:$K$51,4,0)</f>
        <v>#N/A</v>
      </c>
      <c r="L47" s="1" t="e">
        <f>VLOOKUP($E47,Hütten!$C$2:$K$51,5,0)</f>
        <v>#N/A</v>
      </c>
      <c r="M47" s="1" t="e">
        <f>VLOOKUP($E47,Hütten!$C$2:$K$51,6,0)</f>
        <v>#N/A</v>
      </c>
      <c r="N47" s="18" t="e">
        <f>VLOOKUP($E47,Hütten!$C$2:$K$51,8,0)</f>
        <v>#N/A</v>
      </c>
      <c r="O47" s="1" t="e">
        <f>VLOOKUP($E47,Hütten!$C$2:$K$51,9,0)</f>
        <v>#N/A</v>
      </c>
      <c r="P47" s="1" t="e">
        <f>VLOOKUP($E47,Hütten!$C$2:$K$51,10,0)</f>
        <v>#N/A</v>
      </c>
      <c r="Q47" s="1" t="e">
        <f>VLOOKUP($E47,Hütten!$C$2:$K$51,11,0)</f>
        <v>#N/A</v>
      </c>
    </row>
    <row r="48" spans="1:17">
      <c r="A48" s="1">
        <v>47</v>
      </c>
      <c r="B48" s="23">
        <v>42945</v>
      </c>
      <c r="D48" s="27" t="s">
        <v>797</v>
      </c>
      <c r="E48" s="27" t="s">
        <v>797</v>
      </c>
      <c r="F48" s="1" t="s">
        <v>937</v>
      </c>
      <c r="G48" s="1">
        <f>G47-G34</f>
        <v>204</v>
      </c>
      <c r="J48" s="1" t="e">
        <f>VLOOKUP($E48,Hütten!$C$2:$K$51,3,0)</f>
        <v>#N/A</v>
      </c>
      <c r="K48" s="1" t="e">
        <f>VLOOKUP($E48,Hütten!$C$2:$K$51,4,0)</f>
        <v>#N/A</v>
      </c>
      <c r="L48" s="1" t="e">
        <f>VLOOKUP($E48,Hütten!$C$2:$K$51,5,0)</f>
        <v>#N/A</v>
      </c>
      <c r="M48" s="1" t="e">
        <f>VLOOKUP($E48,Hütten!$C$2:$K$51,6,0)</f>
        <v>#N/A</v>
      </c>
      <c r="N48" s="18" t="e">
        <f>VLOOKUP($E48,Hütten!$C$2:$K$51,8,0)</f>
        <v>#N/A</v>
      </c>
      <c r="O48" s="1" t="e">
        <f>VLOOKUP($E48,Hütten!$C$2:$K$51,9,0)</f>
        <v>#N/A</v>
      </c>
      <c r="P48" s="1" t="e">
        <f>VLOOKUP($E48,Hütten!$C$2:$K$51,10,0)</f>
        <v>#N/A</v>
      </c>
      <c r="Q48" s="1" t="e">
        <f>VLOOKUP($E48,Hütten!$C$2:$K$51,11,0)</f>
        <v>#N/A</v>
      </c>
    </row>
    <row r="49" spans="1:20">
      <c r="A49" s="1">
        <v>48</v>
      </c>
      <c r="B49" s="23">
        <v>42946</v>
      </c>
      <c r="C49" s="1" t="s">
        <v>848</v>
      </c>
      <c r="D49" s="1" t="str">
        <f>E47</f>
        <v>Umbukta fjellstue</v>
      </c>
      <c r="E49" s="9" t="s">
        <v>838</v>
      </c>
      <c r="F49" s="1">
        <v>12</v>
      </c>
      <c r="G49" s="1">
        <f>G47+F49</f>
        <v>1537</v>
      </c>
      <c r="H49" s="1">
        <v>1</v>
      </c>
      <c r="J49" s="1" t="e">
        <f>VLOOKUP($E49,Hütten!$C$2:$K$51,3,0)</f>
        <v>#N/A</v>
      </c>
      <c r="K49" s="1" t="e">
        <f>VLOOKUP($E49,Hütten!$C$2:$K$51,4,0)</f>
        <v>#N/A</v>
      </c>
      <c r="L49" s="1" t="e">
        <f>VLOOKUP($E49,Hütten!$C$2:$K$51,5,0)</f>
        <v>#N/A</v>
      </c>
      <c r="M49" s="1" t="e">
        <f>VLOOKUP($E49,Hütten!$C$2:$K$51,6,0)</f>
        <v>#N/A</v>
      </c>
      <c r="N49" s="18" t="e">
        <f>VLOOKUP($E49,Hütten!$C$2:$K$51,8,0)</f>
        <v>#N/A</v>
      </c>
      <c r="O49" s="1" t="e">
        <f>VLOOKUP($E49,Hütten!$C$2:$K$51,9,0)</f>
        <v>#N/A</v>
      </c>
      <c r="P49" s="1" t="e">
        <f>VLOOKUP($E49,Hütten!$C$2:$K$51,10,0)</f>
        <v>#N/A</v>
      </c>
      <c r="Q49" s="1" t="e">
        <f>VLOOKUP($E49,Hütten!$C$2:$K$51,11,0)</f>
        <v>#N/A</v>
      </c>
    </row>
    <row r="50" spans="1:20">
      <c r="A50" s="1">
        <v>49</v>
      </c>
      <c r="B50" s="23">
        <v>42947</v>
      </c>
      <c r="C50" s="1" t="s">
        <v>1118</v>
      </c>
      <c r="D50" s="1" t="str">
        <f t="shared" ref="D50:D56" si="7">E49</f>
        <v>Sauvasshytta</v>
      </c>
      <c r="E50" s="9" t="s">
        <v>989</v>
      </c>
      <c r="F50" s="1">
        <v>15</v>
      </c>
      <c r="G50" s="1">
        <f>G49+F50</f>
        <v>1552</v>
      </c>
      <c r="H50" s="1">
        <v>2</v>
      </c>
      <c r="J50" s="1" t="e">
        <f>VLOOKUP($E50,Hütten!$C$2:$K$51,3,0)</f>
        <v>#N/A</v>
      </c>
      <c r="K50" s="1" t="e">
        <f>VLOOKUP($E50,Hütten!$C$2:$K$51,4,0)</f>
        <v>#N/A</v>
      </c>
      <c r="L50" s="1" t="e">
        <f>VLOOKUP($E50,Hütten!$C$2:$K$51,5,0)</f>
        <v>#N/A</v>
      </c>
      <c r="M50" s="1" t="e">
        <f>VLOOKUP($E50,Hütten!$C$2:$K$51,6,0)</f>
        <v>#N/A</v>
      </c>
      <c r="N50" s="18" t="e">
        <f>VLOOKUP($E50,Hütten!$C$2:$K$51,8,0)</f>
        <v>#N/A</v>
      </c>
      <c r="O50" s="1" t="e">
        <f>VLOOKUP($E50,Hütten!$C$2:$K$51,9,0)</f>
        <v>#N/A</v>
      </c>
      <c r="P50" s="1" t="e">
        <f>VLOOKUP($E50,Hütten!$C$2:$K$51,10,0)</f>
        <v>#N/A</v>
      </c>
      <c r="Q50" s="1" t="e">
        <f>VLOOKUP($E50,Hütten!$C$2:$K$51,11,0)</f>
        <v>#N/A</v>
      </c>
      <c r="T50" s="29"/>
    </row>
    <row r="51" spans="1:20">
      <c r="A51" s="1">
        <v>50</v>
      </c>
      <c r="B51" s="23">
        <v>42948</v>
      </c>
      <c r="C51" s="1" t="s">
        <v>850</v>
      </c>
      <c r="D51" s="1" t="str">
        <f t="shared" si="7"/>
        <v>Kvitsteindalstunet</v>
      </c>
      <c r="E51" s="1" t="s">
        <v>841</v>
      </c>
      <c r="F51" s="1">
        <v>22</v>
      </c>
      <c r="G51" s="1">
        <f t="shared" ref="G51:G58" si="8">G50+F51</f>
        <v>1574</v>
      </c>
      <c r="H51" s="1">
        <v>3</v>
      </c>
      <c r="J51" s="1" t="e">
        <f>VLOOKUP($E51,Hütten!$C$2:$K$51,3,0)</f>
        <v>#N/A</v>
      </c>
      <c r="K51" s="1" t="e">
        <f>VLOOKUP($E51,Hütten!$C$2:$K$51,4,0)</f>
        <v>#N/A</v>
      </c>
      <c r="L51" s="1" t="e">
        <f>VLOOKUP($E51,Hütten!$C$2:$K$51,5,0)</f>
        <v>#N/A</v>
      </c>
      <c r="M51" s="1" t="e">
        <f>VLOOKUP($E51,Hütten!$C$2:$K$51,6,0)</f>
        <v>#N/A</v>
      </c>
      <c r="N51" s="18" t="e">
        <f>VLOOKUP($E51,Hütten!$C$2:$K$51,8,0)</f>
        <v>#N/A</v>
      </c>
      <c r="O51" s="1" t="e">
        <f>VLOOKUP($E51,Hütten!$C$2:$K$51,9,0)</f>
        <v>#N/A</v>
      </c>
      <c r="P51" s="1" t="e">
        <f>VLOOKUP($E51,Hütten!$C$2:$K$51,10,0)</f>
        <v>#N/A</v>
      </c>
      <c r="Q51" s="1" t="e">
        <f>VLOOKUP($E51,Hütten!$C$2:$K$51,11,0)</f>
        <v>#N/A</v>
      </c>
    </row>
    <row r="52" spans="1:20">
      <c r="A52" s="1">
        <v>51</v>
      </c>
      <c r="B52" s="23">
        <v>42949</v>
      </c>
      <c r="C52" s="1" t="s">
        <v>851</v>
      </c>
      <c r="D52" s="1" t="str">
        <f t="shared" si="7"/>
        <v>Virvasshytta</v>
      </c>
      <c r="E52" s="1" t="s">
        <v>885</v>
      </c>
      <c r="F52" s="1">
        <v>24</v>
      </c>
      <c r="G52" s="1">
        <f t="shared" si="8"/>
        <v>1598</v>
      </c>
      <c r="H52" s="1">
        <v>4</v>
      </c>
      <c r="J52" s="1" t="e">
        <f>VLOOKUP($E52,Hütten!$C$2:$K$51,3,0)</f>
        <v>#N/A</v>
      </c>
      <c r="K52" s="1" t="e">
        <f>VLOOKUP($E52,Hütten!$C$2:$K$51,4,0)</f>
        <v>#N/A</v>
      </c>
      <c r="L52" s="1" t="e">
        <f>VLOOKUP($E52,Hütten!$C$2:$K$51,5,0)</f>
        <v>#N/A</v>
      </c>
      <c r="M52" s="1" t="e">
        <f>VLOOKUP($E52,Hütten!$C$2:$K$51,6,0)</f>
        <v>#N/A</v>
      </c>
      <c r="N52" s="18" t="e">
        <f>VLOOKUP($E52,Hütten!$C$2:$K$51,8,0)</f>
        <v>#N/A</v>
      </c>
      <c r="O52" s="1" t="e">
        <f>VLOOKUP($E52,Hütten!$C$2:$K$51,9,0)</f>
        <v>#N/A</v>
      </c>
      <c r="P52" s="1" t="e">
        <f>VLOOKUP($E52,Hütten!$C$2:$K$51,10,0)</f>
        <v>#N/A</v>
      </c>
      <c r="Q52" s="1" t="e">
        <f>VLOOKUP($E52,Hütten!$C$2:$K$51,11,0)</f>
        <v>#N/A</v>
      </c>
    </row>
    <row r="53" spans="1:20">
      <c r="A53" s="1">
        <v>52</v>
      </c>
      <c r="B53" s="23">
        <v>42950</v>
      </c>
      <c r="C53" s="1" t="s">
        <v>852</v>
      </c>
      <c r="D53" s="1" t="str">
        <f t="shared" si="7"/>
        <v>Bolnastua</v>
      </c>
      <c r="E53" s="1" t="s">
        <v>844</v>
      </c>
      <c r="F53" s="1">
        <v>25</v>
      </c>
      <c r="G53" s="1">
        <f t="shared" si="8"/>
        <v>1623</v>
      </c>
      <c r="H53" s="1">
        <v>5</v>
      </c>
      <c r="J53" s="1" t="e">
        <f>VLOOKUP($E53,Hütten!$C$2:$K$51,3,0)</f>
        <v>#N/A</v>
      </c>
      <c r="K53" s="1" t="e">
        <f>VLOOKUP($E53,Hütten!$C$2:$K$51,4,0)</f>
        <v>#N/A</v>
      </c>
      <c r="L53" s="1" t="e">
        <f>VLOOKUP($E53,Hütten!$C$2:$K$51,5,0)</f>
        <v>#N/A</v>
      </c>
      <c r="M53" s="1" t="e">
        <f>VLOOKUP($E53,Hütten!$C$2:$K$51,6,0)</f>
        <v>#N/A</v>
      </c>
      <c r="N53" s="18" t="e">
        <f>VLOOKUP($E53,Hütten!$C$2:$K$51,8,0)</f>
        <v>#N/A</v>
      </c>
      <c r="O53" s="1" t="e">
        <f>VLOOKUP($E53,Hütten!$C$2:$K$51,9,0)</f>
        <v>#N/A</v>
      </c>
      <c r="P53" s="1" t="e">
        <f>VLOOKUP($E53,Hütten!$C$2:$K$51,10,0)</f>
        <v>#N/A</v>
      </c>
      <c r="Q53" s="1" t="e">
        <f>VLOOKUP($E53,Hütten!$C$2:$K$51,11,0)</f>
        <v>#N/A</v>
      </c>
    </row>
    <row r="54" spans="1:20">
      <c r="A54" s="1">
        <v>53</v>
      </c>
      <c r="B54" s="23">
        <v>42951</v>
      </c>
      <c r="C54" s="1" t="s">
        <v>853</v>
      </c>
      <c r="D54" s="1" t="str">
        <f t="shared" si="7"/>
        <v>Krukkistua</v>
      </c>
      <c r="E54" s="9" t="s">
        <v>23</v>
      </c>
      <c r="F54" s="1">
        <v>28</v>
      </c>
      <c r="G54" s="1">
        <f t="shared" si="8"/>
        <v>1651</v>
      </c>
      <c r="J54" s="1" t="e">
        <f>VLOOKUP($E54,Hütten!$C$2:$K$51,3,0)</f>
        <v>#N/A</v>
      </c>
      <c r="K54" s="1" t="e">
        <f>VLOOKUP($E54,Hütten!$C$2:$K$51,4,0)</f>
        <v>#N/A</v>
      </c>
      <c r="L54" s="1" t="e">
        <f>VLOOKUP($E54,Hütten!$C$2:$K$51,5,0)</f>
        <v>#N/A</v>
      </c>
      <c r="M54" s="1" t="e">
        <f>VLOOKUP($E54,Hütten!$C$2:$K$51,6,0)</f>
        <v>#N/A</v>
      </c>
      <c r="N54" s="18" t="e">
        <f>VLOOKUP($E54,Hütten!$C$2:$K$51,8,0)</f>
        <v>#N/A</v>
      </c>
      <c r="O54" s="1" t="e">
        <f>VLOOKUP($E54,Hütten!$C$2:$K$51,9,0)</f>
        <v>#N/A</v>
      </c>
      <c r="P54" s="1" t="e">
        <f>VLOOKUP($E54,Hütten!$C$2:$K$51,10,0)</f>
        <v>#N/A</v>
      </c>
      <c r="Q54" s="1" t="e">
        <f>VLOOKUP($E54,Hütten!$C$2:$K$51,11,0)</f>
        <v>#N/A</v>
      </c>
    </row>
    <row r="55" spans="1:20">
      <c r="A55" s="1">
        <v>54</v>
      </c>
      <c r="B55" s="23">
        <v>42952</v>
      </c>
      <c r="C55" s="1" t="s">
        <v>854</v>
      </c>
      <c r="D55" s="1" t="str">
        <f t="shared" si="7"/>
        <v>Lønsstua</v>
      </c>
      <c r="E55" s="9" t="s">
        <v>847</v>
      </c>
      <c r="F55" s="1">
        <v>31</v>
      </c>
      <c r="G55" s="1">
        <f t="shared" si="8"/>
        <v>1682</v>
      </c>
      <c r="J55" s="1" t="e">
        <f>VLOOKUP($E55,Hütten!$C$2:$K$51,3,0)</f>
        <v>#N/A</v>
      </c>
      <c r="K55" s="1" t="e">
        <f>VLOOKUP($E55,Hütten!$C$2:$K$51,4,0)</f>
        <v>#N/A</v>
      </c>
      <c r="L55" s="1" t="e">
        <f>VLOOKUP($E55,Hütten!$C$2:$K$51,5,0)</f>
        <v>#N/A</v>
      </c>
      <c r="M55" s="1" t="e">
        <f>VLOOKUP($E55,Hütten!$C$2:$K$51,6,0)</f>
        <v>#N/A</v>
      </c>
      <c r="N55" s="18" t="e">
        <f>VLOOKUP($E55,Hütten!$C$2:$K$51,8,0)</f>
        <v>#N/A</v>
      </c>
      <c r="O55" s="1" t="e">
        <f>VLOOKUP($E55,Hütten!$C$2:$K$51,9,0)</f>
        <v>#N/A</v>
      </c>
      <c r="P55" s="1" t="e">
        <f>VLOOKUP($E55,Hütten!$C$2:$K$51,10,0)</f>
        <v>#N/A</v>
      </c>
      <c r="Q55" s="1" t="e">
        <f>VLOOKUP($E55,Hütten!$C$2:$K$51,11,0)</f>
        <v>#N/A</v>
      </c>
    </row>
    <row r="56" spans="1:20">
      <c r="A56" s="1">
        <v>55</v>
      </c>
      <c r="B56" s="23">
        <v>42953</v>
      </c>
      <c r="C56" s="1" t="s">
        <v>856</v>
      </c>
      <c r="D56" s="1" t="str">
        <f t="shared" si="7"/>
        <v>Argaladhytta</v>
      </c>
      <c r="E56" s="9" t="s">
        <v>992</v>
      </c>
      <c r="F56" s="1">
        <v>10</v>
      </c>
      <c r="G56" s="1">
        <f t="shared" si="8"/>
        <v>1692</v>
      </c>
      <c r="H56" s="1">
        <v>6</v>
      </c>
      <c r="J56" s="1" t="e">
        <f>VLOOKUP($E56,Hütten!$C$2:$K$51,3,0)</f>
        <v>#N/A</v>
      </c>
      <c r="K56" s="1" t="e">
        <f>VLOOKUP($E56,Hütten!$C$2:$K$51,4,0)</f>
        <v>#N/A</v>
      </c>
      <c r="L56" s="1" t="e">
        <f>VLOOKUP($E56,Hütten!$C$2:$K$51,5,0)</f>
        <v>#N/A</v>
      </c>
      <c r="M56" s="1" t="e">
        <f>VLOOKUP($E56,Hütten!$C$2:$K$51,6,0)</f>
        <v>#N/A</v>
      </c>
      <c r="N56" s="18" t="e">
        <f>VLOOKUP($E56,Hütten!$C$2:$K$51,8,0)</f>
        <v>#N/A</v>
      </c>
      <c r="O56" s="1" t="e">
        <f>VLOOKUP($E56,Hütten!$C$2:$K$51,9,0)</f>
        <v>#N/A</v>
      </c>
      <c r="P56" s="1" t="e">
        <f>VLOOKUP($E56,Hütten!$C$2:$K$51,10,0)</f>
        <v>#N/A</v>
      </c>
      <c r="Q56" s="1" t="e">
        <f>VLOOKUP($E56,Hütten!$C$2:$K$51,11,0)</f>
        <v>#N/A</v>
      </c>
    </row>
    <row r="57" spans="1:20">
      <c r="A57" s="1">
        <v>56</v>
      </c>
      <c r="B57" s="23">
        <v>42954</v>
      </c>
      <c r="C57" s="1" t="s">
        <v>857</v>
      </c>
      <c r="D57" s="1" t="s">
        <v>927</v>
      </c>
      <c r="E57" s="9" t="s">
        <v>42</v>
      </c>
      <c r="F57" s="1">
        <v>20</v>
      </c>
      <c r="G57" s="1">
        <f t="shared" si="8"/>
        <v>1712</v>
      </c>
      <c r="H57" s="1">
        <v>7</v>
      </c>
      <c r="J57" s="1" t="e">
        <f>VLOOKUP($E57,Hütten!$C$2:$K$51,3,0)</f>
        <v>#N/A</v>
      </c>
      <c r="K57" s="1" t="e">
        <f>VLOOKUP($E57,Hütten!$C$2:$K$51,4,0)</f>
        <v>#N/A</v>
      </c>
      <c r="L57" s="1" t="e">
        <f>VLOOKUP($E57,Hütten!$C$2:$K$51,5,0)</f>
        <v>#N/A</v>
      </c>
      <c r="M57" s="1" t="e">
        <f>VLOOKUP($E57,Hütten!$C$2:$K$51,6,0)</f>
        <v>#N/A</v>
      </c>
      <c r="N57" s="18" t="e">
        <f>VLOOKUP($E57,Hütten!$C$2:$K$51,8,0)</f>
        <v>#N/A</v>
      </c>
      <c r="O57" s="1" t="e">
        <f>VLOOKUP($E57,Hütten!$C$2:$K$51,9,0)</f>
        <v>#N/A</v>
      </c>
      <c r="P57" s="1" t="e">
        <f>VLOOKUP($E57,Hütten!$C$2:$K$51,10,0)</f>
        <v>#N/A</v>
      </c>
      <c r="Q57" s="1" t="e">
        <f>VLOOKUP($E57,Hütten!$C$2:$K$51,11,0)</f>
        <v>#N/A</v>
      </c>
    </row>
    <row r="58" spans="1:20">
      <c r="A58" s="1">
        <v>57</v>
      </c>
      <c r="B58" s="23">
        <v>42955</v>
      </c>
      <c r="C58" s="1" t="s">
        <v>860</v>
      </c>
      <c r="D58" s="1" t="str">
        <f>E57</f>
        <v>Tjoarvihytta</v>
      </c>
      <c r="E58" s="9" t="s">
        <v>1222</v>
      </c>
      <c r="F58" s="1">
        <v>30</v>
      </c>
      <c r="G58" s="1">
        <f t="shared" si="8"/>
        <v>1742</v>
      </c>
      <c r="H58" s="1" t="s">
        <v>1126</v>
      </c>
      <c r="J58" s="1" t="e">
        <f>VLOOKUP($E58,Hütten!$C$2:$K$51,3,0)</f>
        <v>#N/A</v>
      </c>
      <c r="K58" s="1" t="e">
        <f>VLOOKUP($E58,Hütten!$C$2:$K$51,4,0)</f>
        <v>#N/A</v>
      </c>
      <c r="L58" s="1" t="e">
        <f>VLOOKUP($E58,Hütten!$C$2:$K$51,5,0)</f>
        <v>#N/A</v>
      </c>
      <c r="M58" s="1" t="e">
        <f>VLOOKUP($E58,Hütten!$C$2:$K$51,6,0)</f>
        <v>#N/A</v>
      </c>
      <c r="N58" s="18" t="e">
        <f>VLOOKUP($E58,Hütten!$C$2:$K$51,8,0)</f>
        <v>#N/A</v>
      </c>
      <c r="O58" s="1" t="e">
        <f>VLOOKUP($E58,Hütten!$C$2:$K$51,9,0)</f>
        <v>#N/A</v>
      </c>
      <c r="P58" s="1" t="e">
        <f>VLOOKUP($E58,Hütten!$C$2:$K$51,10,0)</f>
        <v>#N/A</v>
      </c>
      <c r="Q58" s="1" t="e">
        <f>VLOOKUP($E58,Hütten!$C$2:$K$51,11,0)</f>
        <v>#N/A</v>
      </c>
    </row>
    <row r="59" spans="1:20">
      <c r="A59" s="1">
        <v>58</v>
      </c>
      <c r="B59" s="23">
        <v>42956</v>
      </c>
      <c r="D59" s="3" t="s">
        <v>797</v>
      </c>
      <c r="E59" s="3" t="s">
        <v>797</v>
      </c>
      <c r="F59" s="1" t="s">
        <v>937</v>
      </c>
      <c r="G59" s="1">
        <f>G58-G49</f>
        <v>205</v>
      </c>
      <c r="J59" s="1" t="e">
        <f>VLOOKUP($E59,Hütten!$C$2:$K$51,3,0)</f>
        <v>#N/A</v>
      </c>
      <c r="K59" s="1" t="e">
        <f>VLOOKUP($E59,Hütten!$C$2:$K$51,4,0)</f>
        <v>#N/A</v>
      </c>
      <c r="L59" s="1" t="e">
        <f>VLOOKUP($E59,Hütten!$C$2:$K$51,5,0)</f>
        <v>#N/A</v>
      </c>
      <c r="M59" s="1" t="e">
        <f>VLOOKUP($E59,Hütten!$C$2:$K$51,6,0)</f>
        <v>#N/A</v>
      </c>
      <c r="N59" s="18" t="e">
        <f>VLOOKUP($E59,Hütten!$C$2:$K$51,8,0)</f>
        <v>#N/A</v>
      </c>
      <c r="O59" s="1" t="e">
        <f>VLOOKUP($E59,Hütten!$C$2:$K$51,9,0)</f>
        <v>#N/A</v>
      </c>
      <c r="P59" s="1" t="e">
        <f>VLOOKUP($E59,Hütten!$C$2:$K$51,10,0)</f>
        <v>#N/A</v>
      </c>
      <c r="Q59" s="1" t="e">
        <f>VLOOKUP($E59,Hütten!$C$2:$K$51,11,0)</f>
        <v>#N/A</v>
      </c>
    </row>
    <row r="60" spans="1:20">
      <c r="A60" s="1">
        <v>59</v>
      </c>
      <c r="B60" s="23">
        <v>42957</v>
      </c>
      <c r="C60" s="1" t="s">
        <v>861</v>
      </c>
      <c r="D60" s="1" t="str">
        <f>E58</f>
        <v>Ny-Sulitjelma fjellstue</v>
      </c>
      <c r="E60" s="9" t="s">
        <v>994</v>
      </c>
      <c r="F60" s="1">
        <v>10</v>
      </c>
      <c r="G60" s="1">
        <f>G58+F60</f>
        <v>1752</v>
      </c>
      <c r="H60" s="1">
        <v>1</v>
      </c>
      <c r="J60" s="1" t="e">
        <f>VLOOKUP($E60,Hütten!$C$2:$K$51,3,0)</f>
        <v>#N/A</v>
      </c>
      <c r="K60" s="1" t="e">
        <f>VLOOKUP($E60,Hütten!$C$2:$K$51,4,0)</f>
        <v>#N/A</v>
      </c>
      <c r="L60" s="1" t="e">
        <f>VLOOKUP($E60,Hütten!$C$2:$K$51,5,0)</f>
        <v>#N/A</v>
      </c>
      <c r="M60" s="1" t="e">
        <f>VLOOKUP($E60,Hütten!$C$2:$K$51,6,0)</f>
        <v>#N/A</v>
      </c>
      <c r="N60" s="18" t="e">
        <f>VLOOKUP($E60,Hütten!$C$2:$K$51,8,0)</f>
        <v>#N/A</v>
      </c>
      <c r="O60" s="1" t="e">
        <f>VLOOKUP($E60,Hütten!$C$2:$K$51,9,0)</f>
        <v>#N/A</v>
      </c>
      <c r="P60" s="1" t="e">
        <f>VLOOKUP($E60,Hütten!$C$2:$K$51,10,0)</f>
        <v>#N/A</v>
      </c>
      <c r="Q60" s="1" t="e">
        <f>VLOOKUP($E60,Hütten!$C$2:$K$51,11,0)</f>
        <v>#N/A</v>
      </c>
    </row>
    <row r="61" spans="1:20">
      <c r="A61" s="1">
        <v>60</v>
      </c>
      <c r="B61" s="23">
        <v>42958</v>
      </c>
      <c r="C61" s="1" t="s">
        <v>862</v>
      </c>
      <c r="D61" s="1" t="str">
        <f t="shared" ref="D61:D73" si="9">E60</f>
        <v>Sorjushytta</v>
      </c>
      <c r="E61" s="1" t="s">
        <v>849</v>
      </c>
      <c r="F61" s="1">
        <v>18</v>
      </c>
      <c r="G61" s="1">
        <f>G60+F61</f>
        <v>1770</v>
      </c>
      <c r="H61" s="1">
        <v>2</v>
      </c>
      <c r="J61" s="1" t="e">
        <f>VLOOKUP($E61,Hütten!$C$2:$K$51,3,0)</f>
        <v>#N/A</v>
      </c>
      <c r="K61" s="1" t="e">
        <f>VLOOKUP($E61,Hütten!$C$2:$K$51,4,0)</f>
        <v>#N/A</v>
      </c>
      <c r="L61" s="1" t="e">
        <f>VLOOKUP($E61,Hütten!$C$2:$K$51,5,0)</f>
        <v>#N/A</v>
      </c>
      <c r="M61" s="1" t="e">
        <f>VLOOKUP($E61,Hütten!$C$2:$K$51,6,0)</f>
        <v>#N/A</v>
      </c>
      <c r="N61" s="18" t="e">
        <f>VLOOKUP($E61,Hütten!$C$2:$K$51,8,0)</f>
        <v>#N/A</v>
      </c>
      <c r="O61" s="1" t="e">
        <f>VLOOKUP($E61,Hütten!$C$2:$K$51,9,0)</f>
        <v>#N/A</v>
      </c>
      <c r="P61" s="1" t="e">
        <f>VLOOKUP($E61,Hütten!$C$2:$K$51,10,0)</f>
        <v>#N/A</v>
      </c>
      <c r="Q61" s="1" t="e">
        <f>VLOOKUP($E61,Hütten!$C$2:$K$51,11,0)</f>
        <v>#N/A</v>
      </c>
    </row>
    <row r="62" spans="1:20">
      <c r="A62" s="1">
        <v>61</v>
      </c>
      <c r="B62" s="23">
        <v>42959</v>
      </c>
      <c r="C62" s="1" t="s">
        <v>864</v>
      </c>
      <c r="D62" s="1" t="str">
        <f t="shared" si="9"/>
        <v>Ståddåjakka Sami</v>
      </c>
      <c r="E62" s="9" t="s">
        <v>2</v>
      </c>
      <c r="F62" s="1">
        <v>11</v>
      </c>
      <c r="G62" s="1">
        <f>G61+F62</f>
        <v>1781</v>
      </c>
      <c r="H62" s="1">
        <v>3</v>
      </c>
      <c r="J62" s="1" t="e">
        <f>VLOOKUP($E62,Hütten!$C$2:$K$51,3,0)</f>
        <v>#N/A</v>
      </c>
      <c r="K62" s="1" t="e">
        <f>VLOOKUP($E62,Hütten!$C$2:$K$51,4,0)</f>
        <v>#N/A</v>
      </c>
      <c r="L62" s="1" t="e">
        <f>VLOOKUP($E62,Hütten!$C$2:$K$51,5,0)</f>
        <v>#N/A</v>
      </c>
      <c r="M62" s="1" t="e">
        <f>VLOOKUP($E62,Hütten!$C$2:$K$51,6,0)</f>
        <v>#N/A</v>
      </c>
      <c r="N62" s="18" t="e">
        <f>VLOOKUP($E62,Hütten!$C$2:$K$51,8,0)</f>
        <v>#N/A</v>
      </c>
      <c r="O62" s="1" t="e">
        <f>VLOOKUP($E62,Hütten!$C$2:$K$51,9,0)</f>
        <v>#N/A</v>
      </c>
      <c r="P62" s="1" t="e">
        <f>VLOOKUP($E62,Hütten!$C$2:$K$51,10,0)</f>
        <v>#N/A</v>
      </c>
      <c r="Q62" s="1" t="e">
        <f>VLOOKUP($E62,Hütten!$C$2:$K$51,11,0)</f>
        <v>#N/A</v>
      </c>
    </row>
    <row r="63" spans="1:20">
      <c r="A63" s="1">
        <v>62</v>
      </c>
      <c r="B63" s="23">
        <v>42960</v>
      </c>
      <c r="C63" s="1" t="s">
        <v>867</v>
      </c>
      <c r="D63" s="1" t="str">
        <f t="shared" si="9"/>
        <v>Arasluokta Fjällstuga</v>
      </c>
      <c r="E63" s="7" t="s">
        <v>22</v>
      </c>
      <c r="F63" s="7">
        <v>14</v>
      </c>
      <c r="G63" s="1">
        <f>G62+F63</f>
        <v>1795</v>
      </c>
      <c r="H63" s="7">
        <v>4</v>
      </c>
      <c r="I63" s="7"/>
      <c r="J63" s="1" t="e">
        <f>VLOOKUP($E63,Hütten!$C$2:$K$51,3,0)</f>
        <v>#N/A</v>
      </c>
      <c r="K63" s="1" t="e">
        <f>VLOOKUP($E63,Hütten!$C$2:$K$51,4,0)</f>
        <v>#N/A</v>
      </c>
      <c r="L63" s="1" t="e">
        <f>VLOOKUP($E63,Hütten!$C$2:$K$51,5,0)</f>
        <v>#N/A</v>
      </c>
      <c r="M63" s="1" t="e">
        <f>VLOOKUP($E63,Hütten!$C$2:$K$51,6,0)</f>
        <v>#N/A</v>
      </c>
      <c r="N63" s="18" t="e">
        <f>VLOOKUP($E63,Hütten!$C$2:$K$51,8,0)</f>
        <v>#N/A</v>
      </c>
      <c r="O63" s="1" t="e">
        <f>VLOOKUP($E63,Hütten!$C$2:$K$51,9,0)</f>
        <v>#N/A</v>
      </c>
      <c r="P63" s="1" t="e">
        <f>VLOOKUP($E63,Hütten!$C$2:$K$51,10,0)</f>
        <v>#N/A</v>
      </c>
      <c r="Q63" s="1" t="e">
        <f>VLOOKUP($E63,Hütten!$C$2:$K$51,11,0)</f>
        <v>#N/A</v>
      </c>
    </row>
    <row r="64" spans="1:20">
      <c r="A64" s="1">
        <v>63</v>
      </c>
      <c r="B64" s="23">
        <v>42961</v>
      </c>
      <c r="C64" s="1" t="s">
        <v>869</v>
      </c>
      <c r="D64" s="1" t="str">
        <f t="shared" si="9"/>
        <v>Låddejåkkå Fjällstuga</v>
      </c>
      <c r="E64" s="9" t="s">
        <v>20</v>
      </c>
      <c r="F64" s="1">
        <v>17</v>
      </c>
      <c r="G64" s="1">
        <f>G63+F64</f>
        <v>1812</v>
      </c>
      <c r="H64" s="1">
        <v>5</v>
      </c>
      <c r="J64" s="1" t="e">
        <f>VLOOKUP($E64,Hütten!$C$2:$K$51,3,0)</f>
        <v>#N/A</v>
      </c>
      <c r="K64" s="1" t="e">
        <f>VLOOKUP($E64,Hütten!$C$2:$K$51,4,0)</f>
        <v>#N/A</v>
      </c>
      <c r="L64" s="1" t="e">
        <f>VLOOKUP($E64,Hütten!$C$2:$K$51,5,0)</f>
        <v>#N/A</v>
      </c>
      <c r="M64" s="1" t="e">
        <f>VLOOKUP($E64,Hütten!$C$2:$K$51,6,0)</f>
        <v>#N/A</v>
      </c>
      <c r="N64" s="18" t="e">
        <f>VLOOKUP($E64,Hütten!$C$2:$K$51,8,0)</f>
        <v>#N/A</v>
      </c>
      <c r="O64" s="1" t="e">
        <f>VLOOKUP($E64,Hütten!$C$2:$K$51,9,0)</f>
        <v>#N/A</v>
      </c>
      <c r="P64" s="1" t="e">
        <f>VLOOKUP($E64,Hütten!$C$2:$K$51,10,0)</f>
        <v>#N/A</v>
      </c>
      <c r="Q64" s="1" t="e">
        <f>VLOOKUP($E64,Hütten!$C$2:$K$51,11,0)</f>
        <v>#N/A</v>
      </c>
    </row>
    <row r="65" spans="1:17">
      <c r="A65" s="1">
        <v>64</v>
      </c>
      <c r="B65" s="23">
        <v>42962</v>
      </c>
      <c r="C65" s="1" t="s">
        <v>870</v>
      </c>
      <c r="D65" s="1" t="str">
        <f t="shared" si="9"/>
        <v>Kutjaure Fjällstuga</v>
      </c>
      <c r="E65" s="9" t="s">
        <v>30</v>
      </c>
      <c r="F65" s="1">
        <v>25</v>
      </c>
      <c r="G65" s="1">
        <f>G64+F65</f>
        <v>1837</v>
      </c>
      <c r="H65" s="1" t="s">
        <v>866</v>
      </c>
      <c r="J65" s="1" t="e">
        <f>VLOOKUP($E65,Hütten!$C$2:$K$51,3,0)</f>
        <v>#N/A</v>
      </c>
      <c r="K65" s="1" t="e">
        <f>VLOOKUP($E65,Hütten!$C$2:$K$51,4,0)</f>
        <v>#N/A</v>
      </c>
      <c r="L65" s="1" t="e">
        <f>VLOOKUP($E65,Hütten!$C$2:$K$51,5,0)</f>
        <v>#N/A</v>
      </c>
      <c r="M65" s="1" t="e">
        <f>VLOOKUP($E65,Hütten!$C$2:$K$51,6,0)</f>
        <v>#N/A</v>
      </c>
      <c r="N65" s="18" t="e">
        <f>VLOOKUP($E65,Hütten!$C$2:$K$51,8,0)</f>
        <v>#N/A</v>
      </c>
      <c r="O65" s="1" t="e">
        <f>VLOOKUP($E65,Hütten!$C$2:$K$51,9,0)</f>
        <v>#N/A</v>
      </c>
      <c r="P65" s="1" t="e">
        <f>VLOOKUP($E65,Hütten!$C$2:$K$51,10,0)</f>
        <v>#N/A</v>
      </c>
      <c r="Q65" s="1" t="e">
        <f>VLOOKUP($E65,Hütten!$C$2:$K$51,11,0)</f>
        <v>#N/A</v>
      </c>
    </row>
    <row r="66" spans="1:17">
      <c r="A66" s="1">
        <v>65</v>
      </c>
      <c r="B66" s="23">
        <v>42963</v>
      </c>
      <c r="D66" s="27" t="s">
        <v>797</v>
      </c>
      <c r="E66" s="27" t="s">
        <v>797</v>
      </c>
      <c r="F66" s="1" t="s">
        <v>937</v>
      </c>
      <c r="G66" s="1">
        <f>G65-G56</f>
        <v>145</v>
      </c>
      <c r="J66" s="1" t="e">
        <f>VLOOKUP($E66,Hütten!$C$2:$K$51,3,0)</f>
        <v>#N/A</v>
      </c>
      <c r="K66" s="1" t="e">
        <f>VLOOKUP($E66,Hütten!$C$2:$K$51,4,0)</f>
        <v>#N/A</v>
      </c>
      <c r="L66" s="1" t="e">
        <f>VLOOKUP($E66,Hütten!$C$2:$K$51,5,0)</f>
        <v>#N/A</v>
      </c>
      <c r="M66" s="1" t="e">
        <f>VLOOKUP($E66,Hütten!$C$2:$K$51,6,0)</f>
        <v>#N/A</v>
      </c>
      <c r="N66" s="18" t="e">
        <f>VLOOKUP($E66,Hütten!$C$2:$K$51,8,0)</f>
        <v>#N/A</v>
      </c>
      <c r="O66" s="1" t="e">
        <f>VLOOKUP($E66,Hütten!$C$2:$K$51,9,0)</f>
        <v>#N/A</v>
      </c>
      <c r="P66" s="1" t="e">
        <f>VLOOKUP($E66,Hütten!$C$2:$K$51,10,0)</f>
        <v>#N/A</v>
      </c>
      <c r="Q66" s="1" t="e">
        <f>VLOOKUP($E66,Hütten!$C$2:$K$51,11,0)</f>
        <v>#N/A</v>
      </c>
    </row>
    <row r="67" spans="1:17">
      <c r="A67" s="1">
        <v>66</v>
      </c>
      <c r="B67" s="23">
        <v>42964</v>
      </c>
      <c r="C67" s="1" t="s">
        <v>872</v>
      </c>
      <c r="D67" s="1" t="str">
        <f>E65</f>
        <v>Ritsem Fjällstation</v>
      </c>
      <c r="E67" s="1" t="s">
        <v>858</v>
      </c>
      <c r="F67" s="1">
        <v>19</v>
      </c>
      <c r="G67" s="1">
        <f>G65+F67</f>
        <v>1856</v>
      </c>
      <c r="H67" s="1">
        <v>1</v>
      </c>
      <c r="J67" s="1" t="e">
        <f>VLOOKUP($E67,Hütten!$C$2:$K$51,3,0)</f>
        <v>#N/A</v>
      </c>
      <c r="K67" s="1" t="e">
        <f>VLOOKUP($E67,Hütten!$C$2:$K$51,4,0)</f>
        <v>#N/A</v>
      </c>
      <c r="L67" s="1" t="e">
        <f>VLOOKUP($E67,Hütten!$C$2:$K$51,5,0)</f>
        <v>#N/A</v>
      </c>
      <c r="M67" s="1" t="e">
        <f>VLOOKUP($E67,Hütten!$C$2:$K$51,6,0)</f>
        <v>#N/A</v>
      </c>
      <c r="N67" s="18" t="e">
        <f>VLOOKUP($E67,Hütten!$C$2:$K$51,8,0)</f>
        <v>#N/A</v>
      </c>
      <c r="O67" s="1" t="e">
        <f>VLOOKUP($E67,Hütten!$C$2:$K$51,9,0)</f>
        <v>#N/A</v>
      </c>
      <c r="P67" s="1" t="e">
        <f>VLOOKUP($E67,Hütten!$C$2:$K$51,10,0)</f>
        <v>#N/A</v>
      </c>
      <c r="Q67" s="1" t="e">
        <f>VLOOKUP($E67,Hütten!$C$2:$K$51,11,0)</f>
        <v>#N/A</v>
      </c>
    </row>
    <row r="68" spans="1:17">
      <c r="A68" s="1">
        <v>67</v>
      </c>
      <c r="B68" s="23">
        <v>42965</v>
      </c>
      <c r="C68" s="1" t="s">
        <v>874</v>
      </c>
      <c r="D68" s="1" t="str">
        <f t="shared" si="9"/>
        <v>Sitasjaure</v>
      </c>
      <c r="E68" s="9" t="s">
        <v>13</v>
      </c>
      <c r="F68" s="1">
        <v>27</v>
      </c>
      <c r="G68" s="1">
        <f>G67+F68</f>
        <v>1883</v>
      </c>
      <c r="H68" s="1">
        <v>2</v>
      </c>
      <c r="J68" s="1" t="e">
        <f>VLOOKUP($E68,Hütten!$C$2:$K$51,3,0)</f>
        <v>#N/A</v>
      </c>
      <c r="K68" s="1" t="e">
        <f>VLOOKUP($E68,Hütten!$C$2:$K$51,4,0)</f>
        <v>#N/A</v>
      </c>
      <c r="L68" s="1" t="e">
        <f>VLOOKUP($E68,Hütten!$C$2:$K$51,5,0)</f>
        <v>#N/A</v>
      </c>
      <c r="M68" s="1" t="e">
        <f>VLOOKUP($E68,Hütten!$C$2:$K$51,6,0)</f>
        <v>#N/A</v>
      </c>
      <c r="N68" s="18" t="e">
        <f>VLOOKUP($E68,Hütten!$C$2:$K$51,8,0)</f>
        <v>#N/A</v>
      </c>
      <c r="O68" s="1" t="e">
        <f>VLOOKUP($E68,Hütten!$C$2:$K$51,9,0)</f>
        <v>#N/A</v>
      </c>
      <c r="P68" s="1" t="e">
        <f>VLOOKUP($E68,Hütten!$C$2:$K$51,10,0)</f>
        <v>#N/A</v>
      </c>
      <c r="Q68" s="1" t="e">
        <f>VLOOKUP($E68,Hütten!$C$2:$K$51,11,0)</f>
        <v>#N/A</v>
      </c>
    </row>
    <row r="69" spans="1:17">
      <c r="A69" s="1">
        <v>68</v>
      </c>
      <c r="B69" s="23">
        <v>42966</v>
      </c>
      <c r="C69" s="1" t="s">
        <v>876</v>
      </c>
      <c r="D69" s="1" t="str">
        <f t="shared" si="9"/>
        <v>Hukejaure Fjällstuga</v>
      </c>
      <c r="E69" s="1" t="s">
        <v>859</v>
      </c>
      <c r="F69" s="1">
        <v>17</v>
      </c>
      <c r="G69" s="1">
        <f t="shared" ref="G69:G74" si="10">G68+F69</f>
        <v>1900</v>
      </c>
      <c r="H69" s="1">
        <v>3</v>
      </c>
      <c r="J69" s="1" t="e">
        <f>VLOOKUP($E69,Hütten!$C$2:$K$51,3,0)</f>
        <v>#N/A</v>
      </c>
      <c r="K69" s="1" t="e">
        <f>VLOOKUP($E69,Hütten!$C$2:$K$51,4,0)</f>
        <v>#N/A</v>
      </c>
      <c r="L69" s="1" t="e">
        <f>VLOOKUP($E69,Hütten!$C$2:$K$51,5,0)</f>
        <v>#N/A</v>
      </c>
      <c r="M69" s="1" t="e">
        <f>VLOOKUP($E69,Hütten!$C$2:$K$51,6,0)</f>
        <v>#N/A</v>
      </c>
      <c r="N69" s="18" t="e">
        <f>VLOOKUP($E69,Hütten!$C$2:$K$51,8,0)</f>
        <v>#N/A</v>
      </c>
      <c r="O69" s="1" t="e">
        <f>VLOOKUP($E69,Hütten!$C$2:$K$51,9,0)</f>
        <v>#N/A</v>
      </c>
      <c r="P69" s="1" t="e">
        <f>VLOOKUP($E69,Hütten!$C$2:$K$51,10,0)</f>
        <v>#N/A</v>
      </c>
      <c r="Q69" s="1" t="e">
        <f>VLOOKUP($E69,Hütten!$C$2:$K$51,11,0)</f>
        <v>#N/A</v>
      </c>
    </row>
    <row r="70" spans="1:17">
      <c r="A70" s="1">
        <v>69</v>
      </c>
      <c r="B70" s="23">
        <v>42967</v>
      </c>
      <c r="C70" s="1" t="s">
        <v>878</v>
      </c>
      <c r="D70" s="1" t="str">
        <f t="shared" si="9"/>
        <v>Gautelis</v>
      </c>
      <c r="E70" s="9" t="s">
        <v>5</v>
      </c>
      <c r="F70" s="1">
        <v>17</v>
      </c>
      <c r="G70" s="1">
        <f t="shared" si="10"/>
        <v>1917</v>
      </c>
      <c r="H70" s="1">
        <v>4</v>
      </c>
      <c r="J70" s="1" t="e">
        <f>VLOOKUP($E70,Hütten!$C$2:$K$51,3,0)</f>
        <v>#N/A</v>
      </c>
      <c r="K70" s="1" t="e">
        <f>VLOOKUP($E70,Hütten!$C$2:$K$51,4,0)</f>
        <v>#N/A</v>
      </c>
      <c r="L70" s="1" t="e">
        <f>VLOOKUP($E70,Hütten!$C$2:$K$51,5,0)</f>
        <v>#N/A</v>
      </c>
      <c r="M70" s="1" t="e">
        <f>VLOOKUP($E70,Hütten!$C$2:$K$51,6,0)</f>
        <v>#N/A</v>
      </c>
      <c r="N70" s="18" t="e">
        <f>VLOOKUP($E70,Hütten!$C$2:$K$51,8,0)</f>
        <v>#N/A</v>
      </c>
      <c r="O70" s="1" t="e">
        <f>VLOOKUP($E70,Hütten!$C$2:$K$51,9,0)</f>
        <v>#N/A</v>
      </c>
      <c r="P70" s="1" t="e">
        <f>VLOOKUP($E70,Hütten!$C$2:$K$51,10,0)</f>
        <v>#N/A</v>
      </c>
      <c r="Q70" s="1" t="e">
        <f>VLOOKUP($E70,Hütten!$C$2:$K$51,11,0)</f>
        <v>#N/A</v>
      </c>
    </row>
    <row r="71" spans="1:17">
      <c r="A71" s="1">
        <v>70</v>
      </c>
      <c r="B71" s="23">
        <v>42968</v>
      </c>
      <c r="C71" s="1" t="s">
        <v>880</v>
      </c>
      <c r="D71" s="1" t="str">
        <f t="shared" si="9"/>
        <v>Cáihnavággihytta</v>
      </c>
      <c r="E71" s="9" t="s">
        <v>6</v>
      </c>
      <c r="F71" s="1">
        <v>11</v>
      </c>
      <c r="G71" s="1">
        <f t="shared" si="10"/>
        <v>1928</v>
      </c>
      <c r="H71" s="1">
        <v>5</v>
      </c>
      <c r="J71" s="1" t="e">
        <f>VLOOKUP($E71,Hütten!$C$2:$K$51,3,0)</f>
        <v>#N/A</v>
      </c>
      <c r="K71" s="1" t="e">
        <f>VLOOKUP($E71,Hütten!$C$2:$K$51,4,0)</f>
        <v>#N/A</v>
      </c>
      <c r="L71" s="1" t="e">
        <f>VLOOKUP($E71,Hütten!$C$2:$K$51,5,0)</f>
        <v>#N/A</v>
      </c>
      <c r="M71" s="1" t="e">
        <f>VLOOKUP($E71,Hütten!$C$2:$K$51,6,0)</f>
        <v>#N/A</v>
      </c>
      <c r="N71" s="18" t="e">
        <f>VLOOKUP($E71,Hütten!$C$2:$K$51,8,0)</f>
        <v>#N/A</v>
      </c>
      <c r="O71" s="1" t="e">
        <f>VLOOKUP($E71,Hütten!$C$2:$K$51,9,0)</f>
        <v>#N/A</v>
      </c>
      <c r="P71" s="1" t="e">
        <f>VLOOKUP($E71,Hütten!$C$2:$K$51,10,0)</f>
        <v>#N/A</v>
      </c>
      <c r="Q71" s="1" t="e">
        <f>VLOOKUP($E71,Hütten!$C$2:$K$51,11,0)</f>
        <v>#N/A</v>
      </c>
    </row>
    <row r="72" spans="1:17">
      <c r="A72" s="1">
        <v>71</v>
      </c>
      <c r="B72" s="23">
        <v>42969</v>
      </c>
      <c r="C72" s="1" t="s">
        <v>887</v>
      </c>
      <c r="D72" s="1" t="str">
        <f t="shared" si="9"/>
        <v>Cunojávrihytta</v>
      </c>
      <c r="E72" s="9" t="s">
        <v>14</v>
      </c>
      <c r="F72" s="1">
        <v>18</v>
      </c>
      <c r="G72" s="1">
        <f t="shared" si="10"/>
        <v>1946</v>
      </c>
      <c r="H72" s="1">
        <v>6</v>
      </c>
      <c r="J72" s="1" t="e">
        <f>VLOOKUP($E72,Hütten!$C$2:$K$51,3,0)</f>
        <v>#N/A</v>
      </c>
      <c r="K72" s="1" t="e">
        <f>VLOOKUP($E72,Hütten!$C$2:$K$51,4,0)</f>
        <v>#N/A</v>
      </c>
      <c r="L72" s="1" t="e">
        <f>VLOOKUP($E72,Hütten!$C$2:$K$51,5,0)</f>
        <v>#N/A</v>
      </c>
      <c r="M72" s="1" t="e">
        <f>VLOOKUP($E72,Hütten!$C$2:$K$51,6,0)</f>
        <v>#N/A</v>
      </c>
      <c r="N72" s="18" t="e">
        <f>VLOOKUP($E72,Hütten!$C$2:$K$51,8,0)</f>
        <v>#N/A</v>
      </c>
      <c r="O72" s="1" t="e">
        <f>VLOOKUP($E72,Hütten!$C$2:$K$51,9,0)</f>
        <v>#N/A</v>
      </c>
      <c r="P72" s="1" t="e">
        <f>VLOOKUP($E72,Hütten!$C$2:$K$51,10,0)</f>
        <v>#N/A</v>
      </c>
      <c r="Q72" s="1" t="e">
        <f>VLOOKUP($E72,Hütten!$C$2:$K$51,11,0)</f>
        <v>#N/A</v>
      </c>
    </row>
    <row r="73" spans="1:17">
      <c r="A73" s="1">
        <v>72</v>
      </c>
      <c r="B73" s="23">
        <v>42970</v>
      </c>
      <c r="C73" s="1" t="s">
        <v>907</v>
      </c>
      <c r="D73" s="1" t="str">
        <f t="shared" si="9"/>
        <v>Hunddalshytta</v>
      </c>
      <c r="E73" s="9" t="s">
        <v>0</v>
      </c>
      <c r="F73" s="1">
        <v>10</v>
      </c>
      <c r="G73" s="1">
        <f t="shared" si="10"/>
        <v>1956</v>
      </c>
      <c r="J73" s="1" t="e">
        <f>VLOOKUP($E73,Hütten!$C$2:$K$51,3,0)</f>
        <v>#N/A</v>
      </c>
      <c r="K73" s="1" t="e">
        <f>VLOOKUP($E73,Hütten!$C$2:$K$51,4,0)</f>
        <v>#N/A</v>
      </c>
      <c r="L73" s="1" t="e">
        <f>VLOOKUP($E73,Hütten!$C$2:$K$51,5,0)</f>
        <v>#N/A</v>
      </c>
      <c r="M73" s="1" t="e">
        <f>VLOOKUP($E73,Hütten!$C$2:$K$51,6,0)</f>
        <v>#N/A</v>
      </c>
      <c r="N73" s="18" t="e">
        <f>VLOOKUP($E73,Hütten!$C$2:$K$51,8,0)</f>
        <v>#N/A</v>
      </c>
      <c r="O73" s="1" t="e">
        <f>VLOOKUP($E73,Hütten!$C$2:$K$51,9,0)</f>
        <v>#N/A</v>
      </c>
      <c r="P73" s="1" t="e">
        <f>VLOOKUP($E73,Hütten!$C$2:$K$51,10,0)</f>
        <v>#N/A</v>
      </c>
      <c r="Q73" s="1" t="e">
        <f>VLOOKUP($E73,Hütten!$C$2:$K$51,11,0)</f>
        <v>#N/A</v>
      </c>
    </row>
    <row r="74" spans="1:17">
      <c r="A74" s="1">
        <v>73</v>
      </c>
      <c r="B74" s="23">
        <v>42971</v>
      </c>
      <c r="C74" s="1" t="s">
        <v>880</v>
      </c>
      <c r="D74" s="1" t="str">
        <f>E73</f>
        <v>Abiskojaure Fjällstuga</v>
      </c>
      <c r="E74" s="9" t="s">
        <v>1316</v>
      </c>
      <c r="F74" s="1">
        <v>10</v>
      </c>
      <c r="G74" s="1">
        <f t="shared" si="10"/>
        <v>1966</v>
      </c>
      <c r="H74" s="1" t="s">
        <v>1126</v>
      </c>
      <c r="J74" s="1" t="e">
        <f>VLOOKUP($E74,Hütten!$C$2:$K$51,3,0)</f>
        <v>#N/A</v>
      </c>
      <c r="K74" s="1" t="e">
        <f>VLOOKUP($E74,Hütten!$C$2:$K$51,4,0)</f>
        <v>#N/A</v>
      </c>
      <c r="L74" s="1" t="e">
        <f>VLOOKUP($E74,Hütten!$C$2:$K$51,5,0)</f>
        <v>#N/A</v>
      </c>
      <c r="M74" s="1" t="e">
        <f>VLOOKUP($E74,Hütten!$C$2:$K$51,6,0)</f>
        <v>#N/A</v>
      </c>
      <c r="N74" s="18" t="e">
        <f>VLOOKUP($E74,Hütten!$C$2:$K$51,8,0)</f>
        <v>#N/A</v>
      </c>
      <c r="O74" s="1" t="e">
        <f>VLOOKUP($E74,Hütten!$C$2:$K$51,9,0)</f>
        <v>#N/A</v>
      </c>
      <c r="P74" s="1" t="e">
        <f>VLOOKUP($E74,Hütten!$C$2:$K$51,10,0)</f>
        <v>#N/A</v>
      </c>
      <c r="Q74" s="1" t="e">
        <f>VLOOKUP($E74,Hütten!$C$2:$K$51,11,0)</f>
        <v>#N/A</v>
      </c>
    </row>
    <row r="75" spans="1:17">
      <c r="A75" s="1">
        <v>74</v>
      </c>
      <c r="B75" s="23">
        <v>42972</v>
      </c>
      <c r="D75" s="3" t="s">
        <v>797</v>
      </c>
      <c r="E75" s="3" t="s">
        <v>797</v>
      </c>
      <c r="F75" s="1" t="s">
        <v>937</v>
      </c>
      <c r="G75" s="1">
        <f>G74-G65</f>
        <v>129</v>
      </c>
      <c r="J75" s="1" t="e">
        <f>VLOOKUP($E75,Hütten!$C$2:$K$51,3,0)</f>
        <v>#N/A</v>
      </c>
      <c r="K75" s="1" t="e">
        <f>VLOOKUP($E75,Hütten!$C$2:$K$51,4,0)</f>
        <v>#N/A</v>
      </c>
      <c r="L75" s="1" t="e">
        <f>VLOOKUP($E75,Hütten!$C$2:$K$51,5,0)</f>
        <v>#N/A</v>
      </c>
      <c r="M75" s="1" t="e">
        <f>VLOOKUP($E75,Hütten!$C$2:$K$51,6,0)</f>
        <v>#N/A</v>
      </c>
      <c r="N75" s="18" t="e">
        <f>VLOOKUP($E75,Hütten!$C$2:$K$51,8,0)</f>
        <v>#N/A</v>
      </c>
      <c r="O75" s="1" t="e">
        <f>VLOOKUP($E75,Hütten!$C$2:$K$51,9,0)</f>
        <v>#N/A</v>
      </c>
      <c r="P75" s="1" t="e">
        <f>VLOOKUP($E75,Hütten!$C$2:$K$51,10,0)</f>
        <v>#N/A</v>
      </c>
      <c r="Q75" s="1" t="e">
        <f>VLOOKUP($E75,Hütten!$C$2:$K$51,11,0)</f>
        <v>#N/A</v>
      </c>
    </row>
    <row r="76" spans="1:17">
      <c r="A76" s="1">
        <v>75</v>
      </c>
      <c r="B76" s="23">
        <v>42973</v>
      </c>
      <c r="C76" s="1" t="s">
        <v>887</v>
      </c>
      <c r="D76" s="1" t="str">
        <f>E74</f>
        <v>Abisko Turiststation</v>
      </c>
      <c r="E76" s="1" t="s">
        <v>868</v>
      </c>
      <c r="F76" s="1">
        <v>20</v>
      </c>
      <c r="G76" s="1">
        <f>G74+F76</f>
        <v>1986</v>
      </c>
      <c r="H76" s="1">
        <v>1</v>
      </c>
      <c r="J76" s="1" t="e">
        <f>VLOOKUP($E76,Hütten!$C$2:$K$51,3,0)</f>
        <v>#N/A</v>
      </c>
      <c r="K76" s="1" t="e">
        <f>VLOOKUP($E76,Hütten!$C$2:$K$51,4,0)</f>
        <v>#N/A</v>
      </c>
      <c r="L76" s="1" t="e">
        <f>VLOOKUP($E76,Hütten!$C$2:$K$51,5,0)</f>
        <v>#N/A</v>
      </c>
      <c r="M76" s="1" t="e">
        <f>VLOOKUP($E76,Hütten!$C$2:$K$51,6,0)</f>
        <v>#N/A</v>
      </c>
      <c r="N76" s="18" t="e">
        <f>VLOOKUP($E76,Hütten!$C$2:$K$51,8,0)</f>
        <v>#N/A</v>
      </c>
      <c r="O76" s="1" t="e">
        <f>VLOOKUP($E76,Hütten!$C$2:$K$51,9,0)</f>
        <v>#N/A</v>
      </c>
      <c r="P76" s="1" t="e">
        <f>VLOOKUP($E76,Hütten!$C$2:$K$51,10,0)</f>
        <v>#N/A</v>
      </c>
      <c r="Q76" s="1" t="e">
        <f>VLOOKUP($E76,Hütten!$C$2:$K$51,11,0)</f>
        <v>#N/A</v>
      </c>
    </row>
    <row r="77" spans="1:17">
      <c r="A77" s="1">
        <v>76</v>
      </c>
      <c r="B77" s="23">
        <v>42974</v>
      </c>
      <c r="C77" s="1" t="s">
        <v>907</v>
      </c>
      <c r="D77" s="1" t="str">
        <f t="shared" ref="D77:D83" si="11">E76</f>
        <v>Lappjordhytta</v>
      </c>
      <c r="E77" s="9" t="s">
        <v>15</v>
      </c>
      <c r="F77" s="1">
        <v>20</v>
      </c>
      <c r="G77" s="1">
        <f>G76+F77</f>
        <v>2006</v>
      </c>
      <c r="J77" s="1" t="e">
        <f>VLOOKUP($E77,Hütten!$C$2:$K$51,3,0)</f>
        <v>#N/A</v>
      </c>
      <c r="K77" s="1" t="e">
        <f>VLOOKUP($E77,Hütten!$C$2:$K$51,4,0)</f>
        <v>#N/A</v>
      </c>
      <c r="L77" s="1" t="e">
        <f>VLOOKUP($E77,Hütten!$C$2:$K$51,5,0)</f>
        <v>#N/A</v>
      </c>
      <c r="M77" s="1" t="e">
        <f>VLOOKUP($E77,Hütten!$C$2:$K$51,6,0)</f>
        <v>#N/A</v>
      </c>
      <c r="N77" s="18" t="e">
        <f>VLOOKUP($E77,Hütten!$C$2:$K$51,8,0)</f>
        <v>#N/A</v>
      </c>
      <c r="O77" s="1" t="e">
        <f>VLOOKUP($E77,Hütten!$C$2:$K$51,9,0)</f>
        <v>#N/A</v>
      </c>
      <c r="P77" s="1" t="e">
        <f>VLOOKUP($E77,Hütten!$C$2:$K$51,10,0)</f>
        <v>#N/A</v>
      </c>
      <c r="Q77" s="1" t="e">
        <f>VLOOKUP($E77,Hütten!$C$2:$K$51,11,0)</f>
        <v>#N/A</v>
      </c>
    </row>
    <row r="78" spans="1:17">
      <c r="A78" s="1">
        <v>77</v>
      </c>
      <c r="B78" s="23">
        <v>42975</v>
      </c>
      <c r="C78" s="1" t="s">
        <v>908</v>
      </c>
      <c r="D78" s="1" t="str">
        <f t="shared" si="11"/>
        <v>Innsett/Klauer</v>
      </c>
      <c r="E78" s="1" t="s">
        <v>871</v>
      </c>
      <c r="F78" s="1">
        <v>20</v>
      </c>
      <c r="G78" s="1">
        <f t="shared" ref="G78:G83" si="12">G77+F78</f>
        <v>2026</v>
      </c>
      <c r="H78" s="1">
        <v>3</v>
      </c>
      <c r="J78" s="1" t="e">
        <f>VLOOKUP($E78,Hütten!$C$2:$K$51,3,0)</f>
        <v>#N/A</v>
      </c>
      <c r="K78" s="1" t="e">
        <f>VLOOKUP($E78,Hütten!$C$2:$K$51,4,0)</f>
        <v>#N/A</v>
      </c>
      <c r="L78" s="1" t="e">
        <f>VLOOKUP($E78,Hütten!$C$2:$K$51,5,0)</f>
        <v>#N/A</v>
      </c>
      <c r="M78" s="1" t="e">
        <f>VLOOKUP($E78,Hütten!$C$2:$K$51,6,0)</f>
        <v>#N/A</v>
      </c>
      <c r="N78" s="18" t="e">
        <f>VLOOKUP($E78,Hütten!$C$2:$K$51,8,0)</f>
        <v>#N/A</v>
      </c>
      <c r="O78" s="1" t="e">
        <f>VLOOKUP($E78,Hütten!$C$2:$K$51,9,0)</f>
        <v>#N/A</v>
      </c>
      <c r="P78" s="1" t="e">
        <f>VLOOKUP($E78,Hütten!$C$2:$K$51,10,0)</f>
        <v>#N/A</v>
      </c>
      <c r="Q78" s="1" t="e">
        <f>VLOOKUP($E78,Hütten!$C$2:$K$51,11,0)</f>
        <v>#N/A</v>
      </c>
    </row>
    <row r="79" spans="1:17">
      <c r="A79" s="1">
        <v>78</v>
      </c>
      <c r="B79" s="23">
        <v>42976</v>
      </c>
      <c r="C79" s="1" t="s">
        <v>909</v>
      </c>
      <c r="D79" s="1" t="str">
        <f t="shared" si="11"/>
        <v>Vuomahytta</v>
      </c>
      <c r="E79" s="1" t="s">
        <v>873</v>
      </c>
      <c r="F79" s="1">
        <v>20</v>
      </c>
      <c r="G79" s="1">
        <f t="shared" si="12"/>
        <v>2046</v>
      </c>
      <c r="H79" s="1">
        <v>4</v>
      </c>
      <c r="J79" s="1" t="e">
        <f>VLOOKUP($E79,Hütten!$C$2:$K$51,3,0)</f>
        <v>#N/A</v>
      </c>
      <c r="K79" s="1" t="e">
        <f>VLOOKUP($E79,Hütten!$C$2:$K$51,4,0)</f>
        <v>#N/A</v>
      </c>
      <c r="L79" s="1" t="e">
        <f>VLOOKUP($E79,Hütten!$C$2:$K$51,5,0)</f>
        <v>#N/A</v>
      </c>
      <c r="M79" s="1" t="e">
        <f>VLOOKUP($E79,Hütten!$C$2:$K$51,6,0)</f>
        <v>#N/A</v>
      </c>
      <c r="N79" s="18" t="e">
        <f>VLOOKUP($E79,Hütten!$C$2:$K$51,8,0)</f>
        <v>#N/A</v>
      </c>
      <c r="O79" s="1" t="e">
        <f>VLOOKUP($E79,Hütten!$C$2:$K$51,9,0)</f>
        <v>#N/A</v>
      </c>
      <c r="P79" s="1" t="e">
        <f>VLOOKUP($E79,Hütten!$C$2:$K$51,10,0)</f>
        <v>#N/A</v>
      </c>
      <c r="Q79" s="1" t="e">
        <f>VLOOKUP($E79,Hütten!$C$2:$K$51,11,0)</f>
        <v>#N/A</v>
      </c>
    </row>
    <row r="80" spans="1:17">
      <c r="A80" s="1">
        <v>79</v>
      </c>
      <c r="B80" s="23">
        <v>42977</v>
      </c>
      <c r="C80" s="1" t="s">
        <v>910</v>
      </c>
      <c r="D80" s="1" t="str">
        <f t="shared" si="11"/>
        <v>Dividalshytta</v>
      </c>
      <c r="E80" s="1" t="s">
        <v>875</v>
      </c>
      <c r="F80" s="1">
        <v>24</v>
      </c>
      <c r="G80" s="1">
        <f t="shared" si="12"/>
        <v>2070</v>
      </c>
      <c r="H80" s="1">
        <v>5</v>
      </c>
      <c r="J80" s="1" t="e">
        <f>VLOOKUP($E80,Hütten!$C$2:$K$51,3,0)</f>
        <v>#N/A</v>
      </c>
      <c r="K80" s="1" t="e">
        <f>VLOOKUP($E80,Hütten!$C$2:$K$51,4,0)</f>
        <v>#N/A</v>
      </c>
      <c r="L80" s="1" t="e">
        <f>VLOOKUP($E80,Hütten!$C$2:$K$51,5,0)</f>
        <v>#N/A</v>
      </c>
      <c r="M80" s="1" t="e">
        <f>VLOOKUP($E80,Hütten!$C$2:$K$51,6,0)</f>
        <v>#N/A</v>
      </c>
      <c r="N80" s="18" t="e">
        <f>VLOOKUP($E80,Hütten!$C$2:$K$51,8,0)</f>
        <v>#N/A</v>
      </c>
      <c r="O80" s="1" t="e">
        <f>VLOOKUP($E80,Hütten!$C$2:$K$51,9,0)</f>
        <v>#N/A</v>
      </c>
      <c r="P80" s="1" t="e">
        <f>VLOOKUP($E80,Hütten!$C$2:$K$51,10,0)</f>
        <v>#N/A</v>
      </c>
      <c r="Q80" s="1" t="e">
        <f>VLOOKUP($E80,Hütten!$C$2:$K$51,11,0)</f>
        <v>#N/A</v>
      </c>
    </row>
    <row r="81" spans="1:17">
      <c r="A81" s="1">
        <v>80</v>
      </c>
      <c r="B81" s="23">
        <v>42978</v>
      </c>
      <c r="C81" s="1" t="s">
        <v>911</v>
      </c>
      <c r="D81" s="1" t="str">
        <f t="shared" si="11"/>
        <v>Dærtahytta</v>
      </c>
      <c r="E81" s="1" t="s">
        <v>877</v>
      </c>
      <c r="F81" s="1">
        <v>16</v>
      </c>
      <c r="G81" s="1">
        <f t="shared" si="12"/>
        <v>2086</v>
      </c>
      <c r="H81" s="1">
        <v>6</v>
      </c>
      <c r="J81" s="1" t="e">
        <f>VLOOKUP($E81,Hütten!$C$2:$K$51,3,0)</f>
        <v>#N/A</v>
      </c>
      <c r="K81" s="1" t="e">
        <f>VLOOKUP($E81,Hütten!$C$2:$K$51,4,0)</f>
        <v>#N/A</v>
      </c>
      <c r="L81" s="1" t="e">
        <f>VLOOKUP($E81,Hütten!$C$2:$K$51,5,0)</f>
        <v>#N/A</v>
      </c>
      <c r="M81" s="1" t="e">
        <f>VLOOKUP($E81,Hütten!$C$2:$K$51,6,0)</f>
        <v>#N/A</v>
      </c>
      <c r="N81" s="18" t="e">
        <f>VLOOKUP($E81,Hütten!$C$2:$K$51,8,0)</f>
        <v>#N/A</v>
      </c>
      <c r="O81" s="1" t="e">
        <f>VLOOKUP($E81,Hütten!$C$2:$K$51,9,0)</f>
        <v>#N/A</v>
      </c>
      <c r="P81" s="1" t="e">
        <f>VLOOKUP($E81,Hütten!$C$2:$K$51,10,0)</f>
        <v>#N/A</v>
      </c>
      <c r="Q81" s="1" t="e">
        <f>VLOOKUP($E81,Hütten!$C$2:$K$51,11,0)</f>
        <v>#N/A</v>
      </c>
    </row>
    <row r="82" spans="1:17">
      <c r="A82" s="1">
        <v>81</v>
      </c>
      <c r="B82" s="23">
        <v>42979</v>
      </c>
      <c r="C82" s="1" t="s">
        <v>912</v>
      </c>
      <c r="D82" s="1" t="str">
        <f t="shared" si="11"/>
        <v>Rostahytta</v>
      </c>
      <c r="E82" s="1" t="s">
        <v>879</v>
      </c>
      <c r="F82" s="1">
        <v>22</v>
      </c>
      <c r="G82" s="1">
        <f t="shared" si="12"/>
        <v>2108</v>
      </c>
      <c r="H82" s="1">
        <v>7</v>
      </c>
      <c r="J82" s="1" t="e">
        <f>VLOOKUP($E82,Hütten!$C$2:$K$51,3,0)</f>
        <v>#N/A</v>
      </c>
      <c r="K82" s="1" t="e">
        <f>VLOOKUP($E82,Hütten!$C$2:$K$51,4,0)</f>
        <v>#N/A</v>
      </c>
      <c r="L82" s="1" t="e">
        <f>VLOOKUP($E82,Hütten!$C$2:$K$51,5,0)</f>
        <v>#N/A</v>
      </c>
      <c r="M82" s="1" t="e">
        <f>VLOOKUP($E82,Hütten!$C$2:$K$51,6,0)</f>
        <v>#N/A</v>
      </c>
      <c r="N82" s="18" t="e">
        <f>VLOOKUP($E82,Hütten!$C$2:$K$51,8,0)</f>
        <v>#N/A</v>
      </c>
      <c r="O82" s="1" t="e">
        <f>VLOOKUP($E82,Hütten!$C$2:$K$51,9,0)</f>
        <v>#N/A</v>
      </c>
      <c r="P82" s="1" t="e">
        <f>VLOOKUP($E82,Hütten!$C$2:$K$51,10,0)</f>
        <v>#N/A</v>
      </c>
      <c r="Q82" s="1" t="e">
        <f>VLOOKUP($E82,Hütten!$C$2:$K$51,11,0)</f>
        <v>#N/A</v>
      </c>
    </row>
    <row r="83" spans="1:17">
      <c r="A83" s="1">
        <v>82</v>
      </c>
      <c r="B83" s="23">
        <v>42980</v>
      </c>
      <c r="C83" s="1" t="s">
        <v>913</v>
      </c>
      <c r="D83" s="1" t="str">
        <f t="shared" si="11"/>
        <v>Gappohytta</v>
      </c>
      <c r="E83" s="9" t="s">
        <v>17</v>
      </c>
      <c r="F83" s="1">
        <v>28</v>
      </c>
      <c r="G83" s="1">
        <f t="shared" si="12"/>
        <v>2136</v>
      </c>
      <c r="H83" s="1" t="s">
        <v>866</v>
      </c>
      <c r="J83" s="1" t="e">
        <f>VLOOKUP($E83,Hütten!$C$2:$K$51,3,0)</f>
        <v>#N/A</v>
      </c>
      <c r="K83" s="1" t="e">
        <f>VLOOKUP($E83,Hütten!$C$2:$K$51,4,0)</f>
        <v>#N/A</v>
      </c>
      <c r="L83" s="1" t="e">
        <f>VLOOKUP($E83,Hütten!$C$2:$K$51,5,0)</f>
        <v>#N/A</v>
      </c>
      <c r="M83" s="1" t="e">
        <f>VLOOKUP($E83,Hütten!$C$2:$K$51,6,0)</f>
        <v>#N/A</v>
      </c>
      <c r="N83" s="18" t="e">
        <f>VLOOKUP($E83,Hütten!$C$2:$K$51,8,0)</f>
        <v>#N/A</v>
      </c>
      <c r="O83" s="1" t="e">
        <f>VLOOKUP($E83,Hütten!$C$2:$K$51,9,0)</f>
        <v>#N/A</v>
      </c>
      <c r="P83" s="1" t="e">
        <f>VLOOKUP($E83,Hütten!$C$2:$K$51,10,0)</f>
        <v>#N/A</v>
      </c>
      <c r="Q83" s="1" t="e">
        <f>VLOOKUP($E83,Hütten!$C$2:$K$51,11,0)</f>
        <v>#N/A</v>
      </c>
    </row>
    <row r="84" spans="1:17">
      <c r="A84" s="1">
        <v>83</v>
      </c>
      <c r="B84" s="23">
        <v>42981</v>
      </c>
      <c r="D84" s="3" t="s">
        <v>797</v>
      </c>
      <c r="E84" s="3" t="s">
        <v>797</v>
      </c>
      <c r="F84" s="1" t="s">
        <v>937</v>
      </c>
      <c r="G84" s="1">
        <f>G83-G74</f>
        <v>170</v>
      </c>
      <c r="H84" s="1" t="s">
        <v>1109</v>
      </c>
      <c r="J84" s="1" t="e">
        <f>VLOOKUP($E84,Hütten!$C$2:$K$51,3,0)</f>
        <v>#N/A</v>
      </c>
      <c r="K84" s="1" t="e">
        <f>VLOOKUP($E84,Hütten!$C$2:$K$51,4,0)</f>
        <v>#N/A</v>
      </c>
      <c r="L84" s="1" t="e">
        <f>VLOOKUP($E84,Hütten!$C$2:$K$51,5,0)</f>
        <v>#N/A</v>
      </c>
      <c r="M84" s="1" t="e">
        <f>VLOOKUP($E84,Hütten!$C$2:$K$51,6,0)</f>
        <v>#N/A</v>
      </c>
      <c r="N84" s="18" t="e">
        <f>VLOOKUP($E84,Hütten!$C$2:$K$51,8,0)</f>
        <v>#N/A</v>
      </c>
      <c r="O84" s="1" t="e">
        <f>VLOOKUP($E84,Hütten!$C$2:$K$51,9,0)</f>
        <v>#N/A</v>
      </c>
      <c r="P84" s="1" t="e">
        <f>VLOOKUP($E84,Hütten!$C$2:$K$51,10,0)</f>
        <v>#N/A</v>
      </c>
      <c r="Q84" s="1" t="e">
        <f>VLOOKUP($E84,Hütten!$C$2:$K$51,11,0)</f>
        <v>#N/A</v>
      </c>
    </row>
    <row r="85" spans="1:17">
      <c r="A85" s="1">
        <v>84</v>
      </c>
      <c r="B85" s="23">
        <v>42982</v>
      </c>
      <c r="C85" s="1" t="s">
        <v>1090</v>
      </c>
      <c r="D85" s="1" t="str">
        <f>E83</f>
        <v>Kilpisjärvi/Peeran Retkeilykeskus</v>
      </c>
      <c r="E85" s="9" t="s">
        <v>19</v>
      </c>
      <c r="F85" s="1">
        <v>20</v>
      </c>
      <c r="G85" s="1">
        <f>G83+F85</f>
        <v>2156</v>
      </c>
      <c r="H85" s="1">
        <v>1</v>
      </c>
      <c r="J85" s="1" t="e">
        <f>VLOOKUP($E85,Hütten!$C$2:$K$51,3,0)</f>
        <v>#N/A</v>
      </c>
      <c r="K85" s="1" t="e">
        <f>VLOOKUP($E85,Hütten!$C$2:$K$51,4,0)</f>
        <v>#N/A</v>
      </c>
      <c r="L85" s="1" t="e">
        <f>VLOOKUP($E85,Hütten!$C$2:$K$51,5,0)</f>
        <v>#N/A</v>
      </c>
      <c r="M85" s="1" t="e">
        <f>VLOOKUP($E85,Hütten!$C$2:$K$51,6,0)</f>
        <v>#N/A</v>
      </c>
      <c r="N85" s="18" t="e">
        <f>VLOOKUP($E85,Hütten!$C$2:$K$51,8,0)</f>
        <v>#N/A</v>
      </c>
      <c r="O85" s="1" t="e">
        <f>VLOOKUP($E85,Hütten!$C$2:$K$51,9,0)</f>
        <v>#N/A</v>
      </c>
      <c r="P85" s="1" t="e">
        <f>VLOOKUP($E85,Hütten!$C$2:$K$51,10,0)</f>
        <v>#N/A</v>
      </c>
      <c r="Q85" s="1" t="e">
        <f>VLOOKUP($E85,Hütten!$C$2:$K$51,11,0)</f>
        <v>#N/A</v>
      </c>
    </row>
    <row r="86" spans="1:17">
      <c r="A86" s="1">
        <v>85</v>
      </c>
      <c r="B86" s="23">
        <v>42983</v>
      </c>
      <c r="C86" s="1" t="s">
        <v>1091</v>
      </c>
      <c r="D86" s="1" t="str">
        <f t="shared" ref="D86:D100" si="13">E85</f>
        <v>Kuonjarjoki</v>
      </c>
      <c r="E86" s="9" t="s">
        <v>28</v>
      </c>
      <c r="F86" s="1">
        <v>20</v>
      </c>
      <c r="G86" s="1">
        <f>G85+F86</f>
        <v>2176</v>
      </c>
      <c r="H86" s="1">
        <v>2</v>
      </c>
      <c r="J86" s="1" t="e">
        <f>VLOOKUP($E86,Hütten!$C$2:$K$51,3,0)</f>
        <v>#N/A</v>
      </c>
      <c r="K86" s="1" t="e">
        <f>VLOOKUP($E86,Hütten!$C$2:$K$51,4,0)</f>
        <v>#N/A</v>
      </c>
      <c r="L86" s="1" t="e">
        <f>VLOOKUP($E86,Hütten!$C$2:$K$51,5,0)</f>
        <v>#N/A</v>
      </c>
      <c r="M86" s="1" t="e">
        <f>VLOOKUP($E86,Hütten!$C$2:$K$51,6,0)</f>
        <v>#N/A</v>
      </c>
      <c r="N86" s="18" t="e">
        <f>VLOOKUP($E86,Hütten!$C$2:$K$51,8,0)</f>
        <v>#N/A</v>
      </c>
      <c r="O86" s="1" t="e">
        <f>VLOOKUP($E86,Hütten!$C$2:$K$51,9,0)</f>
        <v>#N/A</v>
      </c>
      <c r="P86" s="1" t="e">
        <f>VLOOKUP($E86,Hütten!$C$2:$K$51,10,0)</f>
        <v>#N/A</v>
      </c>
      <c r="Q86" s="1" t="e">
        <f>VLOOKUP($E86,Hütten!$C$2:$K$51,11,0)</f>
        <v>#N/A</v>
      </c>
    </row>
    <row r="87" spans="1:17">
      <c r="A87" s="1">
        <v>86</v>
      </c>
      <c r="B87" s="23">
        <v>42984</v>
      </c>
      <c r="C87" s="1" t="s">
        <v>1092</v>
      </c>
      <c r="D87" s="1" t="str">
        <f t="shared" si="13"/>
        <v>Pihtsusjärvi</v>
      </c>
      <c r="E87" s="1" t="s">
        <v>897</v>
      </c>
      <c r="F87" s="1">
        <v>20</v>
      </c>
      <c r="G87" s="1">
        <f t="shared" ref="G87:G100" si="14">G86+F87</f>
        <v>2196</v>
      </c>
      <c r="H87" s="1">
        <v>3</v>
      </c>
      <c r="J87" s="1" t="e">
        <f>VLOOKUP($E87,Hütten!$C$2:$K$51,3,0)</f>
        <v>#N/A</v>
      </c>
      <c r="K87" s="1" t="e">
        <f>VLOOKUP($E87,Hütten!$C$2:$K$51,4,0)</f>
        <v>#N/A</v>
      </c>
      <c r="L87" s="1" t="e">
        <f>VLOOKUP($E87,Hütten!$C$2:$K$51,5,0)</f>
        <v>#N/A</v>
      </c>
      <c r="M87" s="1" t="e">
        <f>VLOOKUP($E87,Hütten!$C$2:$K$51,6,0)</f>
        <v>#N/A</v>
      </c>
      <c r="N87" s="18" t="e">
        <f>VLOOKUP($E87,Hütten!$C$2:$K$51,8,0)</f>
        <v>#N/A</v>
      </c>
      <c r="O87" s="1" t="e">
        <f>VLOOKUP($E87,Hütten!$C$2:$K$51,9,0)</f>
        <v>#N/A</v>
      </c>
      <c r="P87" s="1" t="e">
        <f>VLOOKUP($E87,Hütten!$C$2:$K$51,10,0)</f>
        <v>#N/A</v>
      </c>
      <c r="Q87" s="1" t="e">
        <f>VLOOKUP($E87,Hütten!$C$2:$K$51,11,0)</f>
        <v>#N/A</v>
      </c>
    </row>
    <row r="88" spans="1:17">
      <c r="A88" s="1">
        <v>87</v>
      </c>
      <c r="B88" s="23">
        <v>42985</v>
      </c>
      <c r="C88" s="1" t="s">
        <v>1093</v>
      </c>
      <c r="D88" s="1" t="str">
        <f t="shared" si="13"/>
        <v>Somashytta</v>
      </c>
      <c r="E88" s="1" t="s">
        <v>898</v>
      </c>
      <c r="F88" s="1">
        <v>20</v>
      </c>
      <c r="G88" s="1">
        <f t="shared" si="14"/>
        <v>2216</v>
      </c>
      <c r="H88" s="1">
        <v>4</v>
      </c>
      <c r="J88" s="1" t="e">
        <f>VLOOKUP($E88,Hütten!$C$2:$K$51,3,0)</f>
        <v>#N/A</v>
      </c>
      <c r="K88" s="1" t="e">
        <f>VLOOKUP($E88,Hütten!$C$2:$K$51,4,0)</f>
        <v>#N/A</v>
      </c>
      <c r="L88" s="1" t="e">
        <f>VLOOKUP($E88,Hütten!$C$2:$K$51,5,0)</f>
        <v>#N/A</v>
      </c>
      <c r="M88" s="1" t="e">
        <f>VLOOKUP($E88,Hütten!$C$2:$K$51,6,0)</f>
        <v>#N/A</v>
      </c>
      <c r="N88" s="18" t="e">
        <f>VLOOKUP($E88,Hütten!$C$2:$K$51,8,0)</f>
        <v>#N/A</v>
      </c>
      <c r="O88" s="1" t="e">
        <f>VLOOKUP($E88,Hütten!$C$2:$K$51,9,0)</f>
        <v>#N/A</v>
      </c>
      <c r="P88" s="1" t="e">
        <f>VLOOKUP($E88,Hütten!$C$2:$K$51,10,0)</f>
        <v>#N/A</v>
      </c>
      <c r="Q88" s="1" t="e">
        <f>VLOOKUP($E88,Hütten!$C$2:$K$51,11,0)</f>
        <v>#N/A</v>
      </c>
    </row>
    <row r="89" spans="1:17">
      <c r="A89" s="1">
        <v>88</v>
      </c>
      <c r="B89" s="23">
        <v>42986</v>
      </c>
      <c r="C89" s="1" t="s">
        <v>1094</v>
      </c>
      <c r="D89" s="1" t="str">
        <f t="shared" si="13"/>
        <v>Nedrefosshytta</v>
      </c>
      <c r="E89" s="1" t="s">
        <v>1108</v>
      </c>
      <c r="F89" s="1">
        <v>20</v>
      </c>
      <c r="G89" s="1">
        <f t="shared" si="14"/>
        <v>2236</v>
      </c>
      <c r="H89" s="1">
        <v>5</v>
      </c>
      <c r="J89" s="1" t="e">
        <f>VLOOKUP($E89,Hütten!$C$2:$K$51,3,0)</f>
        <v>#N/A</v>
      </c>
      <c r="K89" s="1" t="e">
        <f>VLOOKUP($E89,Hütten!$C$2:$K$51,4,0)</f>
        <v>#N/A</v>
      </c>
      <c r="L89" s="1" t="e">
        <f>VLOOKUP($E89,Hütten!$C$2:$K$51,5,0)</f>
        <v>#N/A</v>
      </c>
      <c r="M89" s="1" t="e">
        <f>VLOOKUP($E89,Hütten!$C$2:$K$51,6,0)</f>
        <v>#N/A</v>
      </c>
      <c r="N89" s="18" t="e">
        <f>VLOOKUP($E89,Hütten!$C$2:$K$51,8,0)</f>
        <v>#N/A</v>
      </c>
      <c r="O89" s="1" t="e">
        <f>VLOOKUP($E89,Hütten!$C$2:$K$51,9,0)</f>
        <v>#N/A</v>
      </c>
      <c r="P89" s="1" t="e">
        <f>VLOOKUP($E89,Hütten!$C$2:$K$51,10,0)</f>
        <v>#N/A</v>
      </c>
      <c r="Q89" s="1" t="e">
        <f>VLOOKUP($E89,Hütten!$C$2:$K$51,11,0)</f>
        <v>#N/A</v>
      </c>
    </row>
    <row r="90" spans="1:17">
      <c r="A90" s="1">
        <v>89</v>
      </c>
      <c r="B90" s="23">
        <v>42987</v>
      </c>
      <c r="C90" s="1" t="s">
        <v>1095</v>
      </c>
      <c r="D90" s="1" t="str">
        <f t="shared" si="13"/>
        <v>Mollejusgibehavri</v>
      </c>
      <c r="E90" s="1" t="s">
        <v>899</v>
      </c>
      <c r="F90" s="1">
        <v>20</v>
      </c>
      <c r="G90" s="1">
        <f t="shared" si="14"/>
        <v>2256</v>
      </c>
      <c r="H90" s="1">
        <v>6</v>
      </c>
      <c r="J90" s="1" t="e">
        <f>VLOOKUP($E90,Hütten!$C$2:$K$51,3,0)</f>
        <v>#N/A</v>
      </c>
      <c r="K90" s="1" t="e">
        <f>VLOOKUP($E90,Hütten!$C$2:$K$51,4,0)</f>
        <v>#N/A</v>
      </c>
      <c r="L90" s="1" t="e">
        <f>VLOOKUP($E90,Hütten!$C$2:$K$51,5,0)</f>
        <v>#N/A</v>
      </c>
      <c r="M90" s="1" t="e">
        <f>VLOOKUP($E90,Hütten!$C$2:$K$51,6,0)</f>
        <v>#N/A</v>
      </c>
      <c r="N90" s="18" t="e">
        <f>VLOOKUP($E90,Hütten!$C$2:$K$51,8,0)</f>
        <v>#N/A</v>
      </c>
      <c r="O90" s="1" t="e">
        <f>VLOOKUP($E90,Hütten!$C$2:$K$51,9,0)</f>
        <v>#N/A</v>
      </c>
      <c r="P90" s="1" t="e">
        <f>VLOOKUP($E90,Hütten!$C$2:$K$51,10,0)</f>
        <v>#N/A</v>
      </c>
      <c r="Q90" s="1" t="e">
        <f>VLOOKUP($E90,Hütten!$C$2:$K$51,11,0)</f>
        <v>#N/A</v>
      </c>
    </row>
    <row r="91" spans="1:17">
      <c r="A91" s="1">
        <v>90</v>
      </c>
      <c r="B91" s="23">
        <v>42988</v>
      </c>
      <c r="C91" s="1" t="s">
        <v>1096</v>
      </c>
      <c r="D91" s="1" t="str">
        <f t="shared" si="13"/>
        <v>Badajavri</v>
      </c>
      <c r="E91" s="1" t="s">
        <v>900</v>
      </c>
      <c r="F91" s="1">
        <v>20</v>
      </c>
      <c r="G91" s="1">
        <f t="shared" si="14"/>
        <v>2276</v>
      </c>
      <c r="H91" s="1">
        <v>7</v>
      </c>
      <c r="J91" s="1" t="e">
        <f>VLOOKUP($E91,Hütten!$C$2:$K$51,3,0)</f>
        <v>#N/A</v>
      </c>
      <c r="K91" s="1" t="e">
        <f>VLOOKUP($E91,Hütten!$C$2:$K$51,4,0)</f>
        <v>#N/A</v>
      </c>
      <c r="L91" s="1" t="e">
        <f>VLOOKUP($E91,Hütten!$C$2:$K$51,5,0)</f>
        <v>#N/A</v>
      </c>
      <c r="M91" s="1" t="e">
        <f>VLOOKUP($E91,Hütten!$C$2:$K$51,6,0)</f>
        <v>#N/A</v>
      </c>
      <c r="N91" s="18" t="e">
        <f>VLOOKUP($E91,Hütten!$C$2:$K$51,8,0)</f>
        <v>#N/A</v>
      </c>
      <c r="O91" s="1" t="e">
        <f>VLOOKUP($E91,Hütten!$C$2:$K$51,9,0)</f>
        <v>#N/A</v>
      </c>
      <c r="P91" s="1" t="e">
        <f>VLOOKUP($E91,Hütten!$C$2:$K$51,10,0)</f>
        <v>#N/A</v>
      </c>
      <c r="Q91" s="1" t="e">
        <f>VLOOKUP($E91,Hütten!$C$2:$K$51,11,0)</f>
        <v>#N/A</v>
      </c>
    </row>
    <row r="92" spans="1:17">
      <c r="A92" s="1">
        <v>91</v>
      </c>
      <c r="B92" s="23">
        <v>42989</v>
      </c>
      <c r="C92" s="1" t="s">
        <v>1097</v>
      </c>
      <c r="D92" s="1" t="str">
        <f t="shared" si="13"/>
        <v>Bierajavri</v>
      </c>
      <c r="E92" s="1" t="s">
        <v>901</v>
      </c>
      <c r="F92" s="1">
        <v>20</v>
      </c>
      <c r="G92" s="1">
        <f t="shared" si="14"/>
        <v>2296</v>
      </c>
      <c r="H92" s="1">
        <v>8</v>
      </c>
      <c r="J92" s="1" t="e">
        <f>VLOOKUP($E92,Hütten!$C$2:$K$51,3,0)</f>
        <v>#N/A</v>
      </c>
      <c r="K92" s="1" t="e">
        <f>VLOOKUP($E92,Hütten!$C$2:$K$51,4,0)</f>
        <v>#N/A</v>
      </c>
      <c r="L92" s="1" t="e">
        <f>VLOOKUP($E92,Hütten!$C$2:$K$51,5,0)</f>
        <v>#N/A</v>
      </c>
      <c r="M92" s="1" t="e">
        <f>VLOOKUP($E92,Hütten!$C$2:$K$51,6,0)</f>
        <v>#N/A</v>
      </c>
      <c r="N92" s="18" t="e">
        <f>VLOOKUP($E92,Hütten!$C$2:$K$51,8,0)</f>
        <v>#N/A</v>
      </c>
      <c r="O92" s="1" t="e">
        <f>VLOOKUP($E92,Hütten!$C$2:$K$51,9,0)</f>
        <v>#N/A</v>
      </c>
      <c r="P92" s="1" t="e">
        <f>VLOOKUP($E92,Hütten!$C$2:$K$51,10,0)</f>
        <v>#N/A</v>
      </c>
      <c r="Q92" s="1" t="e">
        <f>VLOOKUP($E92,Hütten!$C$2:$K$51,11,0)</f>
        <v>#N/A</v>
      </c>
    </row>
    <row r="93" spans="1:17">
      <c r="A93" s="1">
        <v>92</v>
      </c>
      <c r="B93" s="23">
        <v>42990</v>
      </c>
      <c r="D93" s="3" t="s">
        <v>797</v>
      </c>
      <c r="E93" s="3" t="s">
        <v>797</v>
      </c>
      <c r="F93" s="1" t="s">
        <v>937</v>
      </c>
      <c r="G93" s="1">
        <f>G92-G83</f>
        <v>160</v>
      </c>
      <c r="H93" s="1" t="s">
        <v>1109</v>
      </c>
      <c r="J93" s="1" t="e">
        <f>VLOOKUP($E93,Hütten!$C$2:$K$51,3,0)</f>
        <v>#N/A</v>
      </c>
      <c r="K93" s="1" t="e">
        <f>VLOOKUP($E93,Hütten!$C$2:$K$51,4,0)</f>
        <v>#N/A</v>
      </c>
      <c r="L93" s="1" t="e">
        <f>VLOOKUP($E93,Hütten!$C$2:$K$51,5,0)</f>
        <v>#N/A</v>
      </c>
      <c r="M93" s="1" t="e">
        <f>VLOOKUP($E93,Hütten!$C$2:$K$51,6,0)</f>
        <v>#N/A</v>
      </c>
      <c r="N93" s="18" t="e">
        <f>VLOOKUP($E93,Hütten!$C$2:$K$51,8,0)</f>
        <v>#N/A</v>
      </c>
      <c r="O93" s="1" t="e">
        <f>VLOOKUP($E93,Hütten!$C$2:$K$51,9,0)</f>
        <v>#N/A</v>
      </c>
      <c r="P93" s="1" t="e">
        <f>VLOOKUP($E93,Hütten!$C$2:$K$51,10,0)</f>
        <v>#N/A</v>
      </c>
      <c r="Q93" s="1" t="e">
        <f>VLOOKUP($E93,Hütten!$C$2:$K$51,11,0)</f>
        <v>#N/A</v>
      </c>
    </row>
    <row r="94" spans="1:17">
      <c r="A94" s="1">
        <v>93</v>
      </c>
      <c r="B94" s="23">
        <v>42991</v>
      </c>
      <c r="C94" s="1" t="s">
        <v>1098</v>
      </c>
      <c r="D94" s="1" t="str">
        <f>E92</f>
        <v>Alta</v>
      </c>
      <c r="E94" s="1" t="s">
        <v>902</v>
      </c>
      <c r="F94" s="1">
        <v>20</v>
      </c>
      <c r="G94" s="1">
        <f>G92+F94</f>
        <v>2316</v>
      </c>
      <c r="H94" s="1">
        <v>1</v>
      </c>
      <c r="J94" s="1" t="e">
        <f>VLOOKUP($E94,Hütten!$C$2:$K$51,3,0)</f>
        <v>#N/A</v>
      </c>
      <c r="K94" s="1" t="e">
        <f>VLOOKUP($E94,Hütten!$C$2:$K$51,4,0)</f>
        <v>#N/A</v>
      </c>
      <c r="L94" s="1" t="e">
        <f>VLOOKUP($E94,Hütten!$C$2:$K$51,5,0)</f>
        <v>#N/A</v>
      </c>
      <c r="M94" s="1" t="e">
        <f>VLOOKUP($E94,Hütten!$C$2:$K$51,6,0)</f>
        <v>#N/A</v>
      </c>
      <c r="N94" s="18" t="e">
        <f>VLOOKUP($E94,Hütten!$C$2:$K$51,8,0)</f>
        <v>#N/A</v>
      </c>
      <c r="O94" s="1" t="e">
        <f>VLOOKUP($E94,Hütten!$C$2:$K$51,9,0)</f>
        <v>#N/A</v>
      </c>
      <c r="P94" s="1" t="e">
        <f>VLOOKUP($E94,Hütten!$C$2:$K$51,10,0)</f>
        <v>#N/A</v>
      </c>
      <c r="Q94" s="1" t="e">
        <f>VLOOKUP($E94,Hütten!$C$2:$K$51,11,0)</f>
        <v>#N/A</v>
      </c>
    </row>
    <row r="95" spans="1:17">
      <c r="A95" s="1">
        <v>94</v>
      </c>
      <c r="B95" s="23">
        <v>42992</v>
      </c>
      <c r="C95" s="1" t="s">
        <v>1099</v>
      </c>
      <c r="D95" s="1" t="str">
        <f t="shared" si="13"/>
        <v>Leirbotvatnet</v>
      </c>
      <c r="E95" s="1" t="s">
        <v>903</v>
      </c>
      <c r="F95" s="1">
        <v>20</v>
      </c>
      <c r="G95" s="1">
        <f t="shared" si="14"/>
        <v>2336</v>
      </c>
      <c r="H95" s="1">
        <v>2</v>
      </c>
      <c r="J95" s="1" t="e">
        <f>VLOOKUP($E95,Hütten!$C$2:$K$51,3,0)</f>
        <v>#N/A</v>
      </c>
      <c r="K95" s="1" t="e">
        <f>VLOOKUP($E95,Hütten!$C$2:$K$51,4,0)</f>
        <v>#N/A</v>
      </c>
      <c r="L95" s="1" t="e">
        <f>VLOOKUP($E95,Hütten!$C$2:$K$51,5,0)</f>
        <v>#N/A</v>
      </c>
      <c r="M95" s="1" t="e">
        <f>VLOOKUP($E95,Hütten!$C$2:$K$51,6,0)</f>
        <v>#N/A</v>
      </c>
      <c r="N95" s="18" t="e">
        <f>VLOOKUP($E95,Hütten!$C$2:$K$51,8,0)</f>
        <v>#N/A</v>
      </c>
      <c r="O95" s="1" t="e">
        <f>VLOOKUP($E95,Hütten!$C$2:$K$51,9,0)</f>
        <v>#N/A</v>
      </c>
      <c r="P95" s="1" t="e">
        <f>VLOOKUP($E95,Hütten!$C$2:$K$51,10,0)</f>
        <v>#N/A</v>
      </c>
      <c r="Q95" s="1" t="e">
        <f>VLOOKUP($E95,Hütten!$C$2:$K$51,11,0)</f>
        <v>#N/A</v>
      </c>
    </row>
    <row r="96" spans="1:17">
      <c r="A96" s="1">
        <v>95</v>
      </c>
      <c r="B96" s="23">
        <v>42993</v>
      </c>
      <c r="C96" s="1" t="s">
        <v>1100</v>
      </c>
      <c r="D96" s="1" t="str">
        <f t="shared" si="13"/>
        <v>Duottarsion</v>
      </c>
      <c r="E96" s="1" t="s">
        <v>904</v>
      </c>
      <c r="F96" s="1">
        <v>20</v>
      </c>
      <c r="G96" s="1">
        <f t="shared" si="14"/>
        <v>2356</v>
      </c>
      <c r="H96" s="1">
        <v>3</v>
      </c>
      <c r="J96" s="1" t="e">
        <f>VLOOKUP($E96,Hütten!$C$2:$K$51,3,0)</f>
        <v>#N/A</v>
      </c>
      <c r="K96" s="1" t="e">
        <f>VLOOKUP($E96,Hütten!$C$2:$K$51,4,0)</f>
        <v>#N/A</v>
      </c>
      <c r="L96" s="1" t="e">
        <f>VLOOKUP($E96,Hütten!$C$2:$K$51,5,0)</f>
        <v>#N/A</v>
      </c>
      <c r="M96" s="1" t="e">
        <f>VLOOKUP($E96,Hütten!$C$2:$K$51,6,0)</f>
        <v>#N/A</v>
      </c>
      <c r="N96" s="18" t="e">
        <f>VLOOKUP($E96,Hütten!$C$2:$K$51,8,0)</f>
        <v>#N/A</v>
      </c>
      <c r="O96" s="1" t="e">
        <f>VLOOKUP($E96,Hütten!$C$2:$K$51,9,0)</f>
        <v>#N/A</v>
      </c>
      <c r="P96" s="1" t="e">
        <f>VLOOKUP($E96,Hütten!$C$2:$K$51,10,0)</f>
        <v>#N/A</v>
      </c>
      <c r="Q96" s="1" t="e">
        <f>VLOOKUP($E96,Hütten!$C$2:$K$51,11,0)</f>
        <v>#N/A</v>
      </c>
    </row>
    <row r="97" spans="1:17">
      <c r="A97" s="1">
        <v>96</v>
      </c>
      <c r="B97" s="23">
        <v>42994</v>
      </c>
      <c r="C97" s="1" t="s">
        <v>1101</v>
      </c>
      <c r="D97" s="1" t="str">
        <f t="shared" si="13"/>
        <v>Skaidi</v>
      </c>
      <c r="E97" s="9" t="s">
        <v>1282</v>
      </c>
      <c r="F97" s="1">
        <v>20</v>
      </c>
      <c r="G97" s="1">
        <f t="shared" si="14"/>
        <v>2376</v>
      </c>
      <c r="H97" s="1">
        <v>4</v>
      </c>
      <c r="J97" s="1" t="e">
        <f>VLOOKUP($E97,Hütten!$C$2:$K$51,3,0)</f>
        <v>#N/A</v>
      </c>
      <c r="K97" s="1" t="e">
        <f>VLOOKUP($E97,Hütten!$C$2:$K$51,4,0)</f>
        <v>#N/A</v>
      </c>
      <c r="L97" s="1" t="e">
        <f>VLOOKUP($E97,Hütten!$C$2:$K$51,5,0)</f>
        <v>#N/A</v>
      </c>
      <c r="M97" s="1" t="e">
        <f>VLOOKUP($E97,Hütten!$C$2:$K$51,6,0)</f>
        <v>#N/A</v>
      </c>
      <c r="N97" s="18" t="e">
        <f>VLOOKUP($E97,Hütten!$C$2:$K$51,8,0)</f>
        <v>#N/A</v>
      </c>
      <c r="O97" s="1" t="e">
        <f>VLOOKUP($E97,Hütten!$C$2:$K$51,9,0)</f>
        <v>#N/A</v>
      </c>
      <c r="P97" s="1" t="e">
        <f>VLOOKUP($E97,Hütten!$C$2:$K$51,10,0)</f>
        <v>#N/A</v>
      </c>
      <c r="Q97" s="1" t="e">
        <f>VLOOKUP($E97,Hütten!$C$2:$K$51,11,0)</f>
        <v>#N/A</v>
      </c>
    </row>
    <row r="98" spans="1:17">
      <c r="A98" s="1">
        <v>97</v>
      </c>
      <c r="B98" s="23">
        <v>42995</v>
      </c>
      <c r="C98" s="1" t="s">
        <v>1102</v>
      </c>
      <c r="D98" s="1" t="str">
        <f t="shared" si="13"/>
        <v>Stohpojohka</v>
      </c>
      <c r="E98" s="9" t="s">
        <v>120</v>
      </c>
      <c r="F98" s="1">
        <v>20</v>
      </c>
      <c r="G98" s="1">
        <f t="shared" si="14"/>
        <v>2396</v>
      </c>
      <c r="H98" s="1">
        <v>5</v>
      </c>
      <c r="J98" s="1" t="e">
        <f>VLOOKUP($E98,Hütten!$C$2:$K$51,3,0)</f>
        <v>#N/A</v>
      </c>
      <c r="K98" s="1" t="e">
        <f>VLOOKUP($E98,Hütten!$C$2:$K$51,4,0)</f>
        <v>#N/A</v>
      </c>
      <c r="L98" s="1" t="e">
        <f>VLOOKUP($E98,Hütten!$C$2:$K$51,5,0)</f>
        <v>#N/A</v>
      </c>
      <c r="M98" s="1" t="e">
        <f>VLOOKUP($E98,Hütten!$C$2:$K$51,6,0)</f>
        <v>#N/A</v>
      </c>
      <c r="N98" s="18" t="e">
        <f>VLOOKUP($E98,Hütten!$C$2:$K$51,8,0)</f>
        <v>#N/A</v>
      </c>
      <c r="O98" s="1" t="e">
        <f>VLOOKUP($E98,Hütten!$C$2:$K$51,9,0)</f>
        <v>#N/A</v>
      </c>
      <c r="P98" s="1" t="e">
        <f>VLOOKUP($E98,Hütten!$C$2:$K$51,10,0)</f>
        <v>#N/A</v>
      </c>
      <c r="Q98" s="1" t="e">
        <f>VLOOKUP($E98,Hütten!$C$2:$K$51,11,0)</f>
        <v>#N/A</v>
      </c>
    </row>
    <row r="99" spans="1:17">
      <c r="A99" s="1">
        <v>98</v>
      </c>
      <c r="B99" s="23">
        <v>42996</v>
      </c>
      <c r="C99" s="1" t="s">
        <v>1103</v>
      </c>
      <c r="D99" s="1" t="str">
        <f t="shared" si="13"/>
        <v>Ealanvarri/Várdáncokka</v>
      </c>
      <c r="E99" s="1" t="s">
        <v>905</v>
      </c>
      <c r="F99" s="1">
        <v>20</v>
      </c>
      <c r="G99" s="1">
        <f t="shared" si="14"/>
        <v>2416</v>
      </c>
      <c r="H99" s="1">
        <v>6</v>
      </c>
      <c r="J99" s="1" t="e">
        <f>VLOOKUP($E99,Hütten!$C$2:$K$51,3,0)</f>
        <v>#N/A</v>
      </c>
      <c r="K99" s="1" t="e">
        <f>VLOOKUP($E99,Hütten!$C$2:$K$51,4,0)</f>
        <v>#N/A</v>
      </c>
      <c r="L99" s="1" t="e">
        <f>VLOOKUP($E99,Hütten!$C$2:$K$51,5,0)</f>
        <v>#N/A</v>
      </c>
      <c r="M99" s="1" t="e">
        <f>VLOOKUP($E99,Hütten!$C$2:$K$51,6,0)</f>
        <v>#N/A</v>
      </c>
      <c r="N99" s="18" t="e">
        <f>VLOOKUP($E99,Hütten!$C$2:$K$51,8,0)</f>
        <v>#N/A</v>
      </c>
      <c r="O99" s="1" t="e">
        <f>VLOOKUP($E99,Hütten!$C$2:$K$51,9,0)</f>
        <v>#N/A</v>
      </c>
      <c r="P99" s="1" t="e">
        <f>VLOOKUP($E99,Hütten!$C$2:$K$51,10,0)</f>
        <v>#N/A</v>
      </c>
      <c r="Q99" s="1" t="e">
        <f>VLOOKUP($E99,Hütten!$C$2:$K$51,11,0)</f>
        <v>#N/A</v>
      </c>
    </row>
    <row r="100" spans="1:17">
      <c r="A100" s="1">
        <v>99</v>
      </c>
      <c r="B100" s="23">
        <v>42997</v>
      </c>
      <c r="C100" s="1" t="s">
        <v>1104</v>
      </c>
      <c r="D100" s="1" t="str">
        <f t="shared" si="13"/>
        <v>Honningsvåg</v>
      </c>
      <c r="E100" s="1" t="s">
        <v>906</v>
      </c>
      <c r="F100" s="1">
        <v>20</v>
      </c>
      <c r="G100" s="1">
        <f t="shared" si="14"/>
        <v>2436</v>
      </c>
      <c r="J100" s="1" t="e">
        <f>VLOOKUP($E100,Hütten!$C$2:$K$51,3,0)</f>
        <v>#N/A</v>
      </c>
      <c r="K100" s="1" t="e">
        <f>VLOOKUP($E100,Hütten!$C$2:$K$51,4,0)</f>
        <v>#N/A</v>
      </c>
      <c r="L100" s="1" t="e">
        <f>VLOOKUP($E100,Hütten!$C$2:$K$51,5,0)</f>
        <v>#N/A</v>
      </c>
      <c r="M100" s="1" t="e">
        <f>VLOOKUP($E100,Hütten!$C$2:$K$51,6,0)</f>
        <v>#N/A</v>
      </c>
      <c r="N100" s="18" t="e">
        <f>VLOOKUP($E100,Hütten!$C$2:$K$51,8,0)</f>
        <v>#N/A</v>
      </c>
      <c r="O100" s="1" t="e">
        <f>VLOOKUP($E100,Hütten!$C$2:$K$51,9,0)</f>
        <v>#N/A</v>
      </c>
      <c r="P100" s="1" t="e">
        <f>VLOOKUP($E100,Hütten!$C$2:$K$51,10,0)</f>
        <v>#N/A</v>
      </c>
      <c r="Q100" s="1" t="e">
        <f>VLOOKUP($E100,Hütten!$C$2:$K$51,11,0)</f>
        <v>#N/A</v>
      </c>
    </row>
  </sheetData>
  <autoFilter ref="A1:T100"/>
  <phoneticPr fontId="6" type="noConversion"/>
  <pageMargins left="0.75000000000000011" right="0.75000000000000011" top="1" bottom="1" header="0.5" footer="0.5"/>
  <pageSetup paperSize="9" scale="22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Ruler="0" zoomScale="160" zoomScaleNormal="160" zoomScalePageLayoutView="160" workbookViewId="0">
      <selection activeCell="D16" sqref="D16"/>
    </sheetView>
  </sheetViews>
  <sheetFormatPr baseColWidth="10" defaultRowHeight="15" x14ac:dyDescent="0"/>
  <cols>
    <col min="1" max="1" width="44.6640625" bestFit="1" customWidth="1"/>
  </cols>
  <sheetData>
    <row r="1" spans="1:5">
      <c r="A1" s="1"/>
      <c r="B1" s="1" t="s">
        <v>939</v>
      </c>
      <c r="C1" s="1" t="s">
        <v>940</v>
      </c>
      <c r="D1" s="1"/>
      <c r="E1" s="1"/>
    </row>
    <row r="2" spans="1:5">
      <c r="A2" s="1" t="s">
        <v>941</v>
      </c>
      <c r="B2" s="1"/>
      <c r="C2" s="1"/>
      <c r="D2" s="1"/>
      <c r="E2" s="1"/>
    </row>
    <row r="3" spans="1:5">
      <c r="A3" s="1" t="s">
        <v>942</v>
      </c>
      <c r="B3" s="1"/>
      <c r="C3" s="1"/>
      <c r="D3" s="1"/>
      <c r="E3" s="1"/>
    </row>
    <row r="4" spans="1:5">
      <c r="A4" s="1" t="s">
        <v>943</v>
      </c>
      <c r="B4" s="1">
        <v>12.5</v>
      </c>
      <c r="C4" s="1">
        <v>4</v>
      </c>
      <c r="D4" s="1"/>
      <c r="E4" s="1"/>
    </row>
    <row r="5" spans="1:5">
      <c r="A5" s="1" t="s">
        <v>944</v>
      </c>
      <c r="B5" s="1"/>
      <c r="C5" s="1"/>
      <c r="D5" s="1"/>
      <c r="E5" s="16"/>
    </row>
    <row r="6" spans="1:5">
      <c r="A6" s="1" t="s">
        <v>945</v>
      </c>
      <c r="B6" s="1">
        <v>18.5</v>
      </c>
      <c r="C6" s="1">
        <v>5.45</v>
      </c>
      <c r="D6" s="1"/>
      <c r="E6" s="1"/>
    </row>
    <row r="7" spans="1:5">
      <c r="A7" s="1" t="s">
        <v>946</v>
      </c>
      <c r="B7" s="1"/>
      <c r="C7" s="1"/>
      <c r="D7" s="1"/>
      <c r="E7" s="1"/>
    </row>
    <row r="8" spans="1:5">
      <c r="A8" s="1" t="s">
        <v>947</v>
      </c>
      <c r="B8" s="1">
        <v>20.5</v>
      </c>
      <c r="C8" s="1">
        <v>5.45</v>
      </c>
      <c r="D8" s="1"/>
      <c r="E8" s="1"/>
    </row>
    <row r="9" spans="1:5">
      <c r="A9" s="1" t="s">
        <v>948</v>
      </c>
      <c r="B9" s="1"/>
      <c r="C9" s="1"/>
      <c r="D9" s="1"/>
      <c r="E9" s="1"/>
    </row>
    <row r="10" spans="1:5">
      <c r="A10" s="1" t="s">
        <v>949</v>
      </c>
      <c r="B10" s="1">
        <v>21</v>
      </c>
      <c r="C10" s="1">
        <v>6</v>
      </c>
      <c r="D10" s="1"/>
      <c r="E10" s="1"/>
    </row>
    <row r="11" spans="1:5">
      <c r="A11" s="1" t="s">
        <v>950</v>
      </c>
      <c r="B11" s="1"/>
      <c r="C11" s="1"/>
      <c r="D11" s="1"/>
      <c r="E11" s="1"/>
    </row>
    <row r="12" spans="1:5">
      <c r="A12" s="1" t="s">
        <v>951</v>
      </c>
      <c r="B12" s="1">
        <v>24.5</v>
      </c>
      <c r="C12" s="1">
        <v>7.3</v>
      </c>
      <c r="D12" s="1"/>
      <c r="E12" s="1"/>
    </row>
    <row r="13" spans="1:5">
      <c r="A13" s="1"/>
      <c r="B13" s="1"/>
      <c r="C13" s="1"/>
      <c r="D13" s="1"/>
      <c r="E13" s="1"/>
    </row>
    <row r="14" spans="1:5">
      <c r="A14" s="1"/>
      <c r="B14" s="1"/>
      <c r="C14" s="1"/>
      <c r="D14" s="1"/>
      <c r="E14" s="1"/>
    </row>
    <row r="15" spans="1:5">
      <c r="A15" s="1" t="s">
        <v>952</v>
      </c>
      <c r="B15" s="1"/>
      <c r="C15" s="1"/>
      <c r="D15" s="1"/>
      <c r="E15" s="1"/>
    </row>
    <row r="16" spans="1:5">
      <c r="A16" s="1"/>
      <c r="B16" s="1"/>
      <c r="C16" s="1"/>
      <c r="D16" s="1"/>
      <c r="E16" s="1"/>
    </row>
    <row r="17" spans="1:5">
      <c r="A17" s="1"/>
      <c r="B17" s="1"/>
      <c r="C17" s="1"/>
      <c r="D17" s="1"/>
      <c r="E17" s="1"/>
    </row>
    <row r="18" spans="1:5">
      <c r="A18" s="1"/>
      <c r="B18" s="1"/>
      <c r="C18" s="1"/>
      <c r="D18" s="1"/>
      <c r="E18" s="1"/>
    </row>
    <row r="19" spans="1:5">
      <c r="A19" s="1"/>
      <c r="B19" s="1"/>
      <c r="C19" s="1"/>
      <c r="D19" s="1"/>
      <c r="E19" s="1"/>
    </row>
    <row r="20" spans="1:5">
      <c r="A20" s="1"/>
      <c r="B20" s="1"/>
      <c r="C20" s="1"/>
      <c r="D20" s="1"/>
      <c r="E20" s="1"/>
    </row>
    <row r="21" spans="1:5">
      <c r="A21" s="1"/>
      <c r="B21" s="1"/>
      <c r="C21" s="1"/>
      <c r="D21" s="1"/>
      <c r="E21" s="1"/>
    </row>
    <row r="22" spans="1:5">
      <c r="A22" s="1"/>
      <c r="B22" s="1"/>
      <c r="C22" s="1"/>
      <c r="D22" s="1"/>
      <c r="E22" s="1"/>
    </row>
    <row r="23" spans="1:5">
      <c r="A23" s="1"/>
      <c r="B23" s="1"/>
      <c r="C23" s="1"/>
      <c r="D23" s="1"/>
      <c r="E23" s="1"/>
    </row>
    <row r="24" spans="1:5">
      <c r="A24" s="1"/>
      <c r="B24" s="1"/>
      <c r="C24" s="1"/>
      <c r="D24" s="1"/>
      <c r="E24" s="1"/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Ruler="0" workbookViewId="0">
      <selection activeCell="I44" sqref="I44"/>
    </sheetView>
  </sheetViews>
  <sheetFormatPr baseColWidth="10" defaultRowHeight="15" x14ac:dyDescent="0"/>
  <cols>
    <col min="2" max="3" width="18.83203125" bestFit="1" customWidth="1"/>
    <col min="4" max="4" width="31.5" bestFit="1" customWidth="1"/>
  </cols>
  <sheetData>
    <row r="1" spans="1:8">
      <c r="B1" s="1" t="s">
        <v>1156</v>
      </c>
      <c r="C1" s="1" t="s">
        <v>1157</v>
      </c>
      <c r="D1" t="s">
        <v>193</v>
      </c>
      <c r="H1" t="s">
        <v>782</v>
      </c>
    </row>
    <row r="2" spans="1:8">
      <c r="A2" s="33">
        <v>42882</v>
      </c>
      <c r="B2" s="1" t="str">
        <f>C1</f>
        <v>Vigeland</v>
      </c>
      <c r="C2" s="1" t="s">
        <v>1158</v>
      </c>
      <c r="D2" t="s">
        <v>195</v>
      </c>
      <c r="E2" t="s">
        <v>194</v>
      </c>
      <c r="H2" t="s">
        <v>914</v>
      </c>
    </row>
    <row r="3" spans="1:8">
      <c r="A3" s="33">
        <v>42883</v>
      </c>
      <c r="B3" s="1" t="str">
        <f t="shared" ref="B3:B33" si="0">C2</f>
        <v>Mjåland</v>
      </c>
      <c r="C3" s="1" t="s">
        <v>1159</v>
      </c>
      <c r="D3" t="s">
        <v>196</v>
      </c>
      <c r="H3" t="s">
        <v>782</v>
      </c>
    </row>
    <row r="4" spans="1:8">
      <c r="A4" s="33">
        <v>42884</v>
      </c>
      <c r="B4" s="1" t="str">
        <f t="shared" si="0"/>
        <v>Nygard</v>
      </c>
      <c r="C4" s="1" t="s">
        <v>1160</v>
      </c>
      <c r="D4" t="s">
        <v>198</v>
      </c>
      <c r="E4" t="s">
        <v>197</v>
      </c>
      <c r="H4" t="s">
        <v>914</v>
      </c>
    </row>
    <row r="5" spans="1:8">
      <c r="A5" s="33">
        <v>42885</v>
      </c>
      <c r="B5" s="1" t="str">
        <f t="shared" si="0"/>
        <v xml:space="preserve"> Evje</v>
      </c>
      <c r="C5" s="1" t="s">
        <v>1161</v>
      </c>
      <c r="D5" t="s">
        <v>200</v>
      </c>
      <c r="H5" t="s">
        <v>199</v>
      </c>
    </row>
    <row r="6" spans="1:8">
      <c r="A6" s="33">
        <v>42886</v>
      </c>
      <c r="B6" s="1" t="str">
        <f t="shared" si="0"/>
        <v xml:space="preserve"> Vegusdal</v>
      </c>
      <c r="C6" s="1" t="s">
        <v>1162</v>
      </c>
      <c r="D6" t="s">
        <v>201</v>
      </c>
      <c r="E6" t="s">
        <v>202</v>
      </c>
      <c r="H6" t="s">
        <v>914</v>
      </c>
    </row>
    <row r="7" spans="1:8">
      <c r="A7" s="33">
        <v>42887</v>
      </c>
      <c r="B7" s="1" t="str">
        <f t="shared" si="0"/>
        <v>Dølemo</v>
      </c>
      <c r="C7" s="1" t="s">
        <v>1163</v>
      </c>
      <c r="D7" t="s">
        <v>204</v>
      </c>
      <c r="E7" t="s">
        <v>203</v>
      </c>
      <c r="H7" t="s">
        <v>938</v>
      </c>
    </row>
    <row r="8" spans="1:8">
      <c r="A8" s="33">
        <v>42888</v>
      </c>
      <c r="B8" s="1" t="str">
        <f t="shared" si="0"/>
        <v xml:space="preserve"> Skarsvassbu</v>
      </c>
      <c r="C8" s="1" t="s">
        <v>1164</v>
      </c>
      <c r="D8" t="s">
        <v>206</v>
      </c>
      <c r="E8" t="s">
        <v>205</v>
      </c>
      <c r="H8" t="s">
        <v>938</v>
      </c>
    </row>
    <row r="9" spans="1:8">
      <c r="A9" s="33">
        <v>42889</v>
      </c>
      <c r="B9" s="1" t="str">
        <f t="shared" si="0"/>
        <v>Grunnetjørnsbu</v>
      </c>
      <c r="C9" s="1" t="s">
        <v>1165</v>
      </c>
      <c r="D9" t="s">
        <v>208</v>
      </c>
      <c r="E9" t="s">
        <v>207</v>
      </c>
      <c r="H9" t="s">
        <v>938</v>
      </c>
    </row>
    <row r="10" spans="1:8">
      <c r="A10" s="33">
        <v>42890</v>
      </c>
      <c r="B10" s="1" t="str">
        <f t="shared" si="0"/>
        <v>Granbustøyl</v>
      </c>
      <c r="C10" s="1" t="s">
        <v>1166</v>
      </c>
      <c r="D10" t="s">
        <v>209</v>
      </c>
      <c r="E10" t="s">
        <v>210</v>
      </c>
      <c r="H10" t="s">
        <v>938</v>
      </c>
    </row>
    <row r="11" spans="1:8">
      <c r="A11" s="33">
        <v>42891</v>
      </c>
      <c r="B11" s="1" t="str">
        <f t="shared" si="0"/>
        <v>Nutevasshytta</v>
      </c>
      <c r="C11" s="1" t="s">
        <v>1167</v>
      </c>
      <c r="D11" t="s">
        <v>211</v>
      </c>
      <c r="E11" t="s">
        <v>212</v>
      </c>
      <c r="H11" t="s">
        <v>76</v>
      </c>
    </row>
    <row r="12" spans="1:8">
      <c r="A12" s="33">
        <v>42892</v>
      </c>
      <c r="B12" s="1" t="str">
        <f t="shared" si="0"/>
        <v>Torsdalsbu</v>
      </c>
      <c r="C12" s="1" t="s">
        <v>1168</v>
      </c>
    </row>
    <row r="13" spans="1:8">
      <c r="A13" s="33">
        <v>42893</v>
      </c>
      <c r="B13" s="1" t="str">
        <f t="shared" si="0"/>
        <v>Gullborgstøylen</v>
      </c>
      <c r="C13" s="1" t="s">
        <v>1169</v>
      </c>
      <c r="E13" t="s">
        <v>213</v>
      </c>
      <c r="H13" t="s">
        <v>76</v>
      </c>
    </row>
    <row r="14" spans="1:8">
      <c r="A14" s="33">
        <v>42894</v>
      </c>
      <c r="B14" s="1" t="str">
        <f t="shared" si="0"/>
        <v>Bjørnevasshytta</v>
      </c>
      <c r="C14" s="1" t="s">
        <v>1170</v>
      </c>
      <c r="E14" t="s">
        <v>214</v>
      </c>
      <c r="H14" t="s">
        <v>938</v>
      </c>
    </row>
    <row r="15" spans="1:8">
      <c r="A15" s="33">
        <v>42895</v>
      </c>
      <c r="B15" s="1" t="str">
        <f t="shared" si="0"/>
        <v>Berdalsbu</v>
      </c>
      <c r="C15" s="1" t="s">
        <v>1171</v>
      </c>
      <c r="E15" t="s">
        <v>215</v>
      </c>
    </row>
    <row r="16" spans="1:8">
      <c r="A16" s="33">
        <v>42896</v>
      </c>
      <c r="B16" s="1" t="str">
        <f t="shared" si="0"/>
        <v>Hovden</v>
      </c>
      <c r="C16" s="1" t="s">
        <v>1172</v>
      </c>
      <c r="E16" t="s">
        <v>216</v>
      </c>
      <c r="H16" t="s">
        <v>77</v>
      </c>
    </row>
    <row r="17" spans="1:5">
      <c r="A17" s="33">
        <v>42897</v>
      </c>
      <c r="B17" s="1" t="str">
        <f t="shared" si="0"/>
        <v>Haukeliseter</v>
      </c>
      <c r="C17" s="1" t="s">
        <v>1173</v>
      </c>
    </row>
    <row r="18" spans="1:5">
      <c r="A18" s="33">
        <v>42898</v>
      </c>
      <c r="B18" s="1" t="str">
        <f t="shared" si="0"/>
        <v>Killingtveit</v>
      </c>
      <c r="C18" s="1" t="s">
        <v>1174</v>
      </c>
      <c r="E18" t="s">
        <v>217</v>
      </c>
    </row>
    <row r="19" spans="1:5">
      <c r="A19" s="33">
        <v>42899</v>
      </c>
      <c r="B19" s="1" t="str">
        <f t="shared" si="0"/>
        <v>Skinnarbu</v>
      </c>
      <c r="C19" s="1" t="s">
        <v>1175</v>
      </c>
      <c r="E19" t="s">
        <v>218</v>
      </c>
    </row>
    <row r="20" spans="1:5">
      <c r="A20" s="33">
        <v>42900</v>
      </c>
      <c r="B20" s="1" t="str">
        <f t="shared" si="0"/>
        <v>Rjukan</v>
      </c>
      <c r="C20" s="1" t="s">
        <v>1176</v>
      </c>
      <c r="E20" t="s">
        <v>219</v>
      </c>
    </row>
    <row r="21" spans="1:5">
      <c r="A21" s="33">
        <v>42901</v>
      </c>
      <c r="B21" s="1" t="str">
        <f t="shared" si="0"/>
        <v>Helberghytta</v>
      </c>
      <c r="C21" s="1" t="s">
        <v>1177</v>
      </c>
      <c r="E21" t="s">
        <v>220</v>
      </c>
    </row>
    <row r="22" spans="1:5">
      <c r="A22" s="33">
        <v>42902</v>
      </c>
      <c r="B22" s="1" t="str">
        <f t="shared" si="0"/>
        <v>Kalhovd</v>
      </c>
      <c r="C22" s="1" t="s">
        <v>1178</v>
      </c>
      <c r="E22" t="s">
        <v>221</v>
      </c>
    </row>
    <row r="23" spans="1:5">
      <c r="A23" s="33">
        <v>42903</v>
      </c>
      <c r="B23" s="1" t="str">
        <f t="shared" si="0"/>
        <v>Mårbu</v>
      </c>
      <c r="C23" s="1" t="s">
        <v>1179</v>
      </c>
      <c r="E23" t="s">
        <v>221</v>
      </c>
    </row>
    <row r="24" spans="1:5">
      <c r="A24" s="33">
        <v>42904</v>
      </c>
      <c r="B24" s="1" t="str">
        <f t="shared" si="0"/>
        <v>Rauhelleren</v>
      </c>
      <c r="C24" s="1" t="s">
        <v>1180</v>
      </c>
    </row>
    <row r="25" spans="1:5">
      <c r="A25" s="33">
        <v>42905</v>
      </c>
      <c r="B25" s="1" t="str">
        <f t="shared" si="0"/>
        <v>Tuva</v>
      </c>
      <c r="C25" s="1" t="s">
        <v>1181</v>
      </c>
      <c r="E25" t="s">
        <v>222</v>
      </c>
    </row>
    <row r="26" spans="1:5">
      <c r="A26" s="33">
        <v>42906</v>
      </c>
      <c r="B26" s="1" t="str">
        <f t="shared" si="0"/>
        <v>Geilo</v>
      </c>
      <c r="C26" s="1" t="s">
        <v>1182</v>
      </c>
    </row>
    <row r="27" spans="1:5">
      <c r="A27" s="33">
        <v>42907</v>
      </c>
      <c r="B27" s="1" t="str">
        <f t="shared" si="0"/>
        <v>Kleppestølen</v>
      </c>
      <c r="C27" s="1" t="s">
        <v>1183</v>
      </c>
      <c r="E27" t="s">
        <v>223</v>
      </c>
    </row>
    <row r="28" spans="1:5">
      <c r="A28" s="33">
        <v>42908</v>
      </c>
      <c r="B28" s="1" t="str">
        <f t="shared" si="0"/>
        <v>Iungsdalshytta</v>
      </c>
      <c r="C28" s="1" t="s">
        <v>226</v>
      </c>
      <c r="E28" t="s">
        <v>224</v>
      </c>
    </row>
    <row r="29" spans="1:5">
      <c r="A29" s="33">
        <v>42909</v>
      </c>
      <c r="B29" s="1" t="str">
        <f t="shared" si="0"/>
        <v>Bjordalsbu</v>
      </c>
      <c r="C29" s="1" t="s">
        <v>1184</v>
      </c>
      <c r="E29" t="s">
        <v>225</v>
      </c>
    </row>
    <row r="30" spans="1:5">
      <c r="A30" s="33">
        <v>42910</v>
      </c>
      <c r="B30" s="1" t="str">
        <f t="shared" si="0"/>
        <v>Breistølen</v>
      </c>
      <c r="C30" s="1" t="s">
        <v>1185</v>
      </c>
      <c r="E30" t="s">
        <v>227</v>
      </c>
    </row>
    <row r="31" spans="1:5">
      <c r="A31" s="33">
        <v>42911</v>
      </c>
      <c r="B31" s="1" t="str">
        <f t="shared" si="0"/>
        <v>Sulebu</v>
      </c>
      <c r="C31" s="1" t="s">
        <v>1186</v>
      </c>
    </row>
    <row r="32" spans="1:5">
      <c r="A32" s="33">
        <v>42912</v>
      </c>
      <c r="B32" s="1" t="str">
        <f t="shared" si="0"/>
        <v>Tyin</v>
      </c>
      <c r="C32" s="1" t="s">
        <v>1189</v>
      </c>
    </row>
    <row r="33" spans="1:8">
      <c r="A33" s="33">
        <v>42913</v>
      </c>
      <c r="B33" s="1" t="str">
        <f t="shared" si="0"/>
        <v>Fondsbu / Eidsbugard</v>
      </c>
      <c r="C33" s="1" t="s">
        <v>1187</v>
      </c>
      <c r="E33" t="s">
        <v>228</v>
      </c>
    </row>
    <row r="34" spans="1:8">
      <c r="A34" s="33">
        <v>42914</v>
      </c>
      <c r="B34" s="1" t="s">
        <v>1188</v>
      </c>
      <c r="C34" s="1" t="s">
        <v>1190</v>
      </c>
      <c r="E34" t="s">
        <v>229</v>
      </c>
    </row>
    <row r="35" spans="1:8">
      <c r="A35" s="33">
        <v>42915</v>
      </c>
      <c r="B35" s="1" t="s">
        <v>1191</v>
      </c>
      <c r="C35" s="1"/>
      <c r="H35" t="s">
        <v>914</v>
      </c>
    </row>
    <row r="39" spans="1:8">
      <c r="B39" t="s">
        <v>179</v>
      </c>
      <c r="C39" t="s">
        <v>937</v>
      </c>
      <c r="D39" t="s">
        <v>180</v>
      </c>
    </row>
    <row r="40" spans="1:8">
      <c r="D40" t="s">
        <v>181</v>
      </c>
    </row>
    <row r="41" spans="1:8">
      <c r="C41" t="s">
        <v>182</v>
      </c>
    </row>
    <row r="43" spans="1:8">
      <c r="D43" t="s">
        <v>779</v>
      </c>
      <c r="E43" t="s">
        <v>183</v>
      </c>
    </row>
    <row r="44" spans="1:8">
      <c r="D44" s="33">
        <v>42875</v>
      </c>
      <c r="E44" s="33">
        <f>D44+140</f>
        <v>43015</v>
      </c>
    </row>
    <row r="45" spans="1:8">
      <c r="D45" s="33">
        <v>42887</v>
      </c>
      <c r="E45" s="33">
        <f>D45+140</f>
        <v>43027</v>
      </c>
    </row>
    <row r="46" spans="1:8">
      <c r="D46" s="33">
        <v>42896</v>
      </c>
      <c r="E46" s="33">
        <f>D46+140</f>
        <v>43036</v>
      </c>
    </row>
    <row r="47" spans="1:8">
      <c r="D47" s="33">
        <v>42906</v>
      </c>
      <c r="E47" s="33">
        <f>D47+140</f>
        <v>43046</v>
      </c>
    </row>
    <row r="48" spans="1:8">
      <c r="D48" s="33">
        <v>42917</v>
      </c>
      <c r="E48" s="33">
        <f>D48+140</f>
        <v>43057</v>
      </c>
    </row>
    <row r="49" spans="5:5">
      <c r="E49" s="33"/>
    </row>
  </sheetData>
  <phoneticPr fontId="6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157"/>
  <sheetViews>
    <sheetView showRuler="0" zoomScale="125" zoomScaleNormal="125" zoomScalePageLayoutView="125" workbookViewId="0">
      <pane ySplit="1" topLeftCell="A2" activePane="bottomLeft" state="frozen"/>
      <selection pane="bottomLeft" activeCell="E2" sqref="E2:E40"/>
    </sheetView>
  </sheetViews>
  <sheetFormatPr baseColWidth="10" defaultRowHeight="15" x14ac:dyDescent="0"/>
  <cols>
    <col min="1" max="1" width="4.1640625" bestFit="1" customWidth="1"/>
    <col min="2" max="2" width="26" customWidth="1"/>
    <col min="3" max="3" width="3.5" customWidth="1"/>
    <col min="4" max="4" width="20.83203125" customWidth="1"/>
    <col min="5" max="5" width="18.6640625" style="1" customWidth="1"/>
    <col min="6" max="6" width="6.5" style="9" bestFit="1" customWidth="1"/>
    <col min="7" max="7" width="9.6640625" style="9" customWidth="1"/>
    <col min="8" max="8" width="8.6640625" style="1" customWidth="1"/>
    <col min="9" max="9" width="10" style="1" bestFit="1" customWidth="1"/>
    <col min="10" max="10" width="15" style="1" bestFit="1" customWidth="1"/>
    <col min="11" max="11" width="10" style="1" customWidth="1"/>
    <col min="12" max="12" width="9" style="1" bestFit="1" customWidth="1"/>
    <col min="13" max="13" width="18.83203125" style="1" customWidth="1"/>
    <col min="14" max="14" width="32.5" style="18" customWidth="1"/>
    <col min="15" max="15" width="31.83203125" style="1" customWidth="1"/>
    <col min="16" max="16" width="12.33203125" style="1" customWidth="1"/>
    <col min="17" max="17" width="15.6640625" style="1" customWidth="1"/>
    <col min="18" max="23" width="10.83203125" customWidth="1"/>
  </cols>
  <sheetData>
    <row r="1" spans="1:20" s="10" customFormat="1" ht="28" customHeight="1">
      <c r="B1" s="11"/>
      <c r="D1" s="10" t="s">
        <v>779</v>
      </c>
      <c r="E1" s="12" t="s">
        <v>915</v>
      </c>
      <c r="F1" s="12" t="s">
        <v>939</v>
      </c>
      <c r="G1" s="12" t="s">
        <v>104</v>
      </c>
      <c r="H1" s="12" t="s">
        <v>85</v>
      </c>
      <c r="I1" s="12" t="s">
        <v>108</v>
      </c>
      <c r="J1" s="12" t="s">
        <v>1313</v>
      </c>
      <c r="K1" s="12" t="s">
        <v>1128</v>
      </c>
      <c r="L1" s="12" t="s">
        <v>1008</v>
      </c>
      <c r="M1" s="12" t="s">
        <v>1129</v>
      </c>
      <c r="N1" s="17" t="s">
        <v>916</v>
      </c>
      <c r="O1" s="12" t="s">
        <v>45</v>
      </c>
      <c r="P1" s="12" t="s">
        <v>46</v>
      </c>
      <c r="Q1" s="12" t="s">
        <v>47</v>
      </c>
    </row>
    <row r="2" spans="1:20" s="10" customFormat="1">
      <c r="A2">
        <v>1</v>
      </c>
      <c r="B2" s="34">
        <v>42887</v>
      </c>
      <c r="C2" s="32"/>
      <c r="D2" s="1" t="s">
        <v>1156</v>
      </c>
      <c r="E2" s="1" t="s">
        <v>1157</v>
      </c>
      <c r="F2" s="32">
        <v>23</v>
      </c>
      <c r="G2" s="32">
        <f>F2</f>
        <v>23</v>
      </c>
      <c r="H2" s="1" t="str">
        <f>VLOOKUP($E2,Hütten!$C$2:$K$73,2,0)</f>
        <v>Gas HJ</v>
      </c>
      <c r="I2" s="1">
        <v>1</v>
      </c>
      <c r="J2" s="1" t="str">
        <f>VLOOKUP($E2,Hütten!$C$2:$K$51,3,0)</f>
        <v>nein</v>
      </c>
      <c r="K2" s="1">
        <f>VLOOKUP($E2,Hütten!$C$2:$K$51,4,0)</f>
        <v>0</v>
      </c>
      <c r="L2" s="1" t="str">
        <f>VLOOKUP($E2,Hütten!$C$2:$K$51,5,0)</f>
        <v>N58 20.450 E07 18.326</v>
      </c>
      <c r="M2" s="1">
        <f>VLOOKUP($E2,Hütten!$C$2:$K$51,6,0)</f>
        <v>0</v>
      </c>
      <c r="N2" s="18">
        <f>VLOOKUP($E2,Hütten!$C$2:$K$51,8,0)</f>
        <v>0</v>
      </c>
      <c r="O2" s="1">
        <f>VLOOKUP($E2,Hütten!$C$2:$K$51,9,0)</f>
        <v>0</v>
      </c>
      <c r="P2" s="1" t="e">
        <f>VLOOKUP($E2,Hütten!$C$2:$K$51,10,0)</f>
        <v>#REF!</v>
      </c>
      <c r="Q2" s="1" t="e">
        <f>VLOOKUP($E2,Hütten!$C$2:$K$51,11,0)</f>
        <v>#REF!</v>
      </c>
      <c r="R2"/>
      <c r="S2"/>
      <c r="T2"/>
    </row>
    <row r="3" spans="1:20" s="10" customFormat="1">
      <c r="A3">
        <v>2</v>
      </c>
      <c r="B3" s="34">
        <v>42888</v>
      </c>
      <c r="C3" s="32"/>
      <c r="D3" s="1" t="str">
        <f>E2</f>
        <v>Vigeland</v>
      </c>
      <c r="E3" s="1" t="s">
        <v>1158</v>
      </c>
      <c r="F3" s="32">
        <v>18</v>
      </c>
      <c r="G3" s="32">
        <f>G2+F3</f>
        <v>41</v>
      </c>
      <c r="H3" s="1" t="str">
        <f>VLOOKUP($E3,Hütten!$C$2:$K$73,2,0)</f>
        <v>Gas HJ</v>
      </c>
      <c r="I3" s="1"/>
      <c r="J3" s="1" t="str">
        <f>VLOOKUP($E3,Hütten!$C$2:$K$73,3,0)</f>
        <v>nein</v>
      </c>
      <c r="K3" s="1">
        <f>VLOOKUP($E3,Hütten!$C$2:$K$73,4,0)</f>
        <v>0</v>
      </c>
      <c r="L3" s="1" t="str">
        <f>VLOOKUP($E3,Hütten!$C$2:$K$73,5,0)</f>
        <v>N58 14.108 E07 30.691</v>
      </c>
      <c r="M3" s="1" t="str">
        <f>VLOOKUP($E3,Hütten!$C$2:$K$73,6,0)</f>
        <v>http://www.mjalandgard.no</v>
      </c>
      <c r="N3" s="18">
        <f>VLOOKUP($E3,Hütten!$C$2:$K$73,8,0)</f>
        <v>0</v>
      </c>
      <c r="O3" s="1">
        <f>VLOOKUP($E3,Hütten!$C$2:$K$73,9,0)</f>
        <v>0</v>
      </c>
      <c r="P3" s="1" t="e">
        <f>VLOOKUP($E3,Hütten!$C$2:$K$73,10,0)</f>
        <v>#REF!</v>
      </c>
      <c r="Q3" s="1" t="e">
        <f>VLOOKUP($E3,Hütten!$C$2:$K$73,11,0)</f>
        <v>#REF!</v>
      </c>
      <c r="R3"/>
      <c r="S3"/>
      <c r="T3"/>
    </row>
    <row r="4" spans="1:20" s="10" customFormat="1">
      <c r="A4">
        <v>3</v>
      </c>
      <c r="B4" s="34">
        <v>42889</v>
      </c>
      <c r="C4" s="32"/>
      <c r="D4" s="1" t="str">
        <f t="shared" ref="D4:D10" si="0">E3</f>
        <v>Mjåland</v>
      </c>
      <c r="E4" s="1" t="s">
        <v>1159</v>
      </c>
      <c r="F4" s="32">
        <v>23</v>
      </c>
      <c r="G4" s="32">
        <f t="shared" ref="G4:G40" si="1">G3+F4</f>
        <v>64</v>
      </c>
      <c r="H4" s="1" t="e">
        <f>VLOOKUP($E4,Hütten!$C$2:$K$73,2,0)</f>
        <v>#N/A</v>
      </c>
      <c r="I4" s="1">
        <v>2</v>
      </c>
      <c r="J4" s="1" t="e">
        <f>VLOOKUP($E4,Hütten!$C$2:$K$73,3,0)</f>
        <v>#N/A</v>
      </c>
      <c r="K4" s="1" t="e">
        <f>VLOOKUP($E4,Hütten!$C$2:$K$73,4,0)</f>
        <v>#N/A</v>
      </c>
      <c r="L4" s="1" t="e">
        <f>VLOOKUP($E4,Hütten!$C$2:$K$73,5,0)</f>
        <v>#N/A</v>
      </c>
      <c r="M4" s="1" t="e">
        <f>VLOOKUP($E4,Hütten!$C$2:$K$73,6,0)</f>
        <v>#N/A</v>
      </c>
      <c r="N4" s="18" t="e">
        <f>VLOOKUP($E4,Hütten!$C$2:$K$73,8,0)</f>
        <v>#N/A</v>
      </c>
      <c r="O4" s="1" t="e">
        <f>VLOOKUP($E4,Hütten!$C$2:$K$73,9,0)</f>
        <v>#N/A</v>
      </c>
      <c r="P4" s="1" t="e">
        <f>VLOOKUP($E4,Hütten!$C$2:$K$73,10,0)</f>
        <v>#N/A</v>
      </c>
      <c r="Q4" s="1" t="e">
        <f>VLOOKUP($E4,Hütten!$C$2:$K$73,11,0)</f>
        <v>#N/A</v>
      </c>
      <c r="R4"/>
      <c r="S4"/>
      <c r="T4"/>
    </row>
    <row r="5" spans="1:20" s="10" customFormat="1">
      <c r="A5">
        <v>4</v>
      </c>
      <c r="B5" s="34">
        <v>42890</v>
      </c>
      <c r="C5" s="32"/>
      <c r="D5" s="1" t="str">
        <f t="shared" si="0"/>
        <v>Nygard</v>
      </c>
      <c r="E5" s="1" t="s">
        <v>272</v>
      </c>
      <c r="F5" s="32">
        <v>18</v>
      </c>
      <c r="G5" s="32">
        <f t="shared" si="1"/>
        <v>82</v>
      </c>
      <c r="H5" s="1" t="str">
        <f>VLOOKUP($E5,Hütten!$C$2:$K$73,2,0)</f>
        <v>Gas HJ</v>
      </c>
      <c r="I5" s="1"/>
      <c r="J5" s="1" t="str">
        <f>VLOOKUP($E5,Hütten!$C$2:$K$73,3,0)</f>
        <v>nein</v>
      </c>
      <c r="K5" s="1">
        <f>VLOOKUP($E5,Hütten!$C$2:$K$73,4,0)</f>
        <v>0</v>
      </c>
      <c r="L5" s="1" t="str">
        <f>VLOOKUP($E5,Hütten!$C$2:$K$73,5,0)</f>
        <v>N58 35.141 E07 47.659</v>
      </c>
      <c r="M5" s="1" t="str">
        <f>VLOOKUP($E5,Hütten!$C$2:$K$73,6,0)</f>
        <v>http://www.oddencamping.no/evje/</v>
      </c>
      <c r="N5" s="18">
        <f>VLOOKUP($E5,Hütten!$C$2:$K$73,8,0)</f>
        <v>0</v>
      </c>
      <c r="O5" s="1">
        <f>VLOOKUP($E5,Hütten!$C$2:$K$73,9,0)</f>
        <v>0</v>
      </c>
      <c r="P5" s="1" t="e">
        <f>VLOOKUP($E5,Hütten!$C$2:$K$73,10,0)</f>
        <v>#REF!</v>
      </c>
      <c r="Q5" s="1" t="e">
        <f>VLOOKUP($E5,Hütten!$C$2:$K$73,11,0)</f>
        <v>#REF!</v>
      </c>
      <c r="R5"/>
      <c r="S5"/>
      <c r="T5"/>
    </row>
    <row r="6" spans="1:20" s="10" customFormat="1">
      <c r="A6">
        <v>5</v>
      </c>
      <c r="B6" s="34">
        <v>42891</v>
      </c>
      <c r="C6" s="32"/>
      <c r="D6" s="1" t="str">
        <f t="shared" si="0"/>
        <v>Evje</v>
      </c>
      <c r="E6" s="1" t="s">
        <v>270</v>
      </c>
      <c r="F6" s="32">
        <v>15</v>
      </c>
      <c r="G6" s="32">
        <f t="shared" si="1"/>
        <v>97</v>
      </c>
      <c r="H6" s="1" t="str">
        <f>VLOOKUP($E6,Hütten!$C$2:$K$73,2,0)</f>
        <v>Gas HJ</v>
      </c>
      <c r="I6" s="1">
        <v>3</v>
      </c>
      <c r="J6" s="1" t="str">
        <f>VLOOKUP($E6,Hütten!$C$2:$K$73,3,0)</f>
        <v>nein</v>
      </c>
      <c r="K6" s="1">
        <f>VLOOKUP($E6,Hütten!$C$2:$K$73,4,0)</f>
        <v>0</v>
      </c>
      <c r="L6" s="1" t="str">
        <f>VLOOKUP($E6,Hütten!$C$2:$K$73,5,0)</f>
        <v>N58 34.868 E08 08.288</v>
      </c>
      <c r="M6" s="1">
        <f>VLOOKUP($E6,Hütten!$C$2:$K$73,6,0)</f>
        <v>0</v>
      </c>
      <c r="N6" s="18">
        <f>VLOOKUP($E6,Hütten!$C$2:$K$73,8,0)</f>
        <v>0</v>
      </c>
      <c r="O6" s="1">
        <f>VLOOKUP($E6,Hütten!$C$2:$K$73,9,0)</f>
        <v>0</v>
      </c>
      <c r="P6" s="1" t="e">
        <f>VLOOKUP($E6,Hütten!$C$2:$K$73,10,0)</f>
        <v>#REF!</v>
      </c>
      <c r="Q6" s="1" t="e">
        <f>VLOOKUP($E6,Hütten!$C$2:$K$73,11,0)</f>
        <v>#REF!</v>
      </c>
      <c r="R6"/>
      <c r="S6"/>
      <c r="T6"/>
    </row>
    <row r="7" spans="1:20" s="10" customFormat="1">
      <c r="A7">
        <v>6</v>
      </c>
      <c r="B7" s="34">
        <v>42892</v>
      </c>
      <c r="C7" s="32"/>
      <c r="D7" s="1" t="str">
        <f t="shared" si="0"/>
        <v>Vegusdal</v>
      </c>
      <c r="E7" s="1" t="s">
        <v>1162</v>
      </c>
      <c r="F7" s="32">
        <v>18</v>
      </c>
      <c r="G7" s="32">
        <f t="shared" si="1"/>
        <v>115</v>
      </c>
      <c r="H7" s="1" t="str">
        <f>VLOOKUP($E7,Hütten!$C$2:$K$73,2,0)</f>
        <v>Gas HJ</v>
      </c>
      <c r="I7" s="1"/>
      <c r="J7" s="1" t="str">
        <f>VLOOKUP($E7,Hütten!$C$2:$K$73,3,0)</f>
        <v>nein</v>
      </c>
      <c r="K7" s="1">
        <f>VLOOKUP($E7,Hütten!$C$2:$K$73,4,0)</f>
        <v>0</v>
      </c>
      <c r="L7" s="1" t="str">
        <f>VLOOKUP($E7,Hütten!$C$2:$K$73,5,0)</f>
        <v>N58 42.612 E08 20.646</v>
      </c>
      <c r="M7" s="1">
        <f>VLOOKUP($E7,Hütten!$C$2:$K$73,6,0)</f>
        <v>0</v>
      </c>
      <c r="N7" s="18">
        <f>VLOOKUP($E7,Hütten!$C$2:$K$73,8,0)</f>
        <v>0</v>
      </c>
      <c r="O7" s="1">
        <f>VLOOKUP($E7,Hütten!$C$2:$K$73,9,0)</f>
        <v>0</v>
      </c>
      <c r="P7" s="1" t="e">
        <f>VLOOKUP($E7,Hütten!$C$2:$K$73,10,0)</f>
        <v>#REF!</v>
      </c>
      <c r="Q7" s="1" t="e">
        <f>VLOOKUP($E7,Hütten!$C$2:$K$73,11,0)</f>
        <v>#REF!</v>
      </c>
      <c r="R7"/>
      <c r="S7"/>
      <c r="T7"/>
    </row>
    <row r="8" spans="1:20" s="10" customFormat="1">
      <c r="A8">
        <v>7</v>
      </c>
      <c r="B8" s="34">
        <v>42893</v>
      </c>
      <c r="C8" s="32"/>
      <c r="D8" s="1" t="str">
        <f t="shared" si="0"/>
        <v>Dølemo</v>
      </c>
      <c r="E8" s="1" t="s">
        <v>271</v>
      </c>
      <c r="F8" s="32">
        <v>17</v>
      </c>
      <c r="G8" s="32">
        <f t="shared" si="1"/>
        <v>132</v>
      </c>
      <c r="H8" s="1" t="str">
        <f>VLOOKUP($E8,Hütten!$C$2:$K$73,2,0)</f>
        <v>ja</v>
      </c>
      <c r="I8" s="1"/>
      <c r="J8" s="1" t="str">
        <f>VLOOKUP($E8,Hütten!$C$2:$K$73,3,0)</f>
        <v>nein</v>
      </c>
      <c r="K8" s="1">
        <f>VLOOKUP($E8,Hütten!$C$2:$K$73,4,0)</f>
        <v>0</v>
      </c>
      <c r="L8" s="1" t="str">
        <f>VLOOKUP($E8,Hütten!$C$2:$K$73,5,0)</f>
        <v>N58 49.190 E08 15.474</v>
      </c>
      <c r="M8" s="1" t="str">
        <f>VLOOKUP($E8,Hütten!$C$2:$K$73,6,0)</f>
        <v>https://www.ut.no/hytte/3.1637/</v>
      </c>
      <c r="N8" s="18">
        <f>VLOOKUP($E8,Hütten!$C$2:$K$73,8,0)</f>
        <v>0</v>
      </c>
      <c r="O8" s="1">
        <f>VLOOKUP($E8,Hütten!$C$2:$K$73,9,0)</f>
        <v>0</v>
      </c>
      <c r="P8" s="1" t="e">
        <f>VLOOKUP($E8,Hütten!$C$2:$K$73,10,0)</f>
        <v>#REF!</v>
      </c>
      <c r="Q8" s="1" t="e">
        <f>VLOOKUP($E8,Hütten!$C$2:$K$73,11,0)</f>
        <v>#REF!</v>
      </c>
      <c r="R8"/>
      <c r="S8"/>
      <c r="T8"/>
    </row>
    <row r="9" spans="1:20" s="10" customFormat="1">
      <c r="A9">
        <v>8</v>
      </c>
      <c r="B9" s="34">
        <v>42894</v>
      </c>
      <c r="C9" s="32"/>
      <c r="D9" s="1" t="str">
        <f>E8</f>
        <v>Skarsvassbu</v>
      </c>
      <c r="E9" s="1" t="s">
        <v>1164</v>
      </c>
      <c r="F9" s="32">
        <v>13</v>
      </c>
      <c r="G9" s="32">
        <f t="shared" si="1"/>
        <v>145</v>
      </c>
      <c r="H9" s="1" t="str">
        <f>VLOOKUP($E9,Hütten!$C$2:$K$73,2,0)</f>
        <v>ja</v>
      </c>
      <c r="I9" s="1"/>
      <c r="J9" s="1" t="str">
        <f>VLOOKUP($E9,Hütten!$C$2:$K$73,3,0)</f>
        <v>nein</v>
      </c>
      <c r="K9" s="1">
        <f>VLOOKUP($E9,Hütten!$C$2:$K$73,4,0)</f>
        <v>0</v>
      </c>
      <c r="L9" s="1" t="str">
        <f>VLOOKUP($E9,Hütten!$C$2:$K$73,5,0)</f>
        <v>N58 53.583 E08 07.511</v>
      </c>
      <c r="M9" s="1" t="str">
        <f>VLOOKUP($E9,Hütten!$C$2:$K$73,6,0)</f>
        <v>https://www.ut.no/hytte/3.1636/</v>
      </c>
      <c r="N9" s="18">
        <f>VLOOKUP($E9,Hütten!$C$2:$K$73,8,0)</f>
        <v>0</v>
      </c>
      <c r="O9" s="1">
        <f>VLOOKUP($E9,Hütten!$C$2:$K$73,9,0)</f>
        <v>0</v>
      </c>
      <c r="P9" s="1" t="e">
        <f>VLOOKUP($E9,Hütten!$C$2:$K$73,10,0)</f>
        <v>#REF!</v>
      </c>
      <c r="Q9" s="1" t="e">
        <f>VLOOKUP($E9,Hütten!$C$2:$K$73,11,0)</f>
        <v>#REF!</v>
      </c>
      <c r="R9"/>
      <c r="S9"/>
      <c r="T9"/>
    </row>
    <row r="10" spans="1:20" s="10" customFormat="1">
      <c r="A10">
        <v>9</v>
      </c>
      <c r="B10" s="34">
        <v>42895</v>
      </c>
      <c r="C10" s="32"/>
      <c r="D10" s="1" t="str">
        <f t="shared" si="0"/>
        <v>Grunnetjørnsbu</v>
      </c>
      <c r="E10" s="1" t="s">
        <v>1165</v>
      </c>
      <c r="F10" s="32">
        <v>16</v>
      </c>
      <c r="G10" s="32">
        <f t="shared" si="1"/>
        <v>161</v>
      </c>
      <c r="H10" s="1" t="str">
        <f>VLOOKUP($E10,Hütten!$C$2:$K$73,2,0)</f>
        <v>ja</v>
      </c>
      <c r="I10" s="1"/>
      <c r="J10" s="1" t="str">
        <f>VLOOKUP($E10,Hütten!$C$2:$K$73,3,0)</f>
        <v>nein</v>
      </c>
      <c r="K10" s="1">
        <f>VLOOKUP($E10,Hütten!$C$2:$K$73,4,0)</f>
        <v>0</v>
      </c>
      <c r="L10" s="1" t="str">
        <f>VLOOKUP($E10,Hütten!$C$2:$K$73,5,0)</f>
        <v>N59 00.403 E07 56.926</v>
      </c>
      <c r="M10" s="1" t="str">
        <f>VLOOKUP($E10,Hütten!$C$2:$K$73,6,0)</f>
        <v>https://www.ut.no/hytte/3.1633/</v>
      </c>
      <c r="N10" s="18">
        <f>VLOOKUP($E10,Hütten!$C$2:$K$73,8,0)</f>
        <v>0</v>
      </c>
      <c r="O10" s="1">
        <f>VLOOKUP($E10,Hütten!$C$2:$K$73,9,0)</f>
        <v>0</v>
      </c>
      <c r="P10" s="1" t="e">
        <f>VLOOKUP($E10,Hütten!$C$2:$K$73,10,0)</f>
        <v>#REF!</v>
      </c>
      <c r="Q10" s="1" t="e">
        <f>VLOOKUP($E10,Hütten!$C$2:$K$73,11,0)</f>
        <v>#REF!</v>
      </c>
      <c r="R10"/>
      <c r="S10"/>
      <c r="T10"/>
    </row>
    <row r="11" spans="1:20" s="10" customFormat="1">
      <c r="A11"/>
      <c r="B11" s="34">
        <v>42896</v>
      </c>
      <c r="C11" s="32"/>
      <c r="D11" s="1"/>
      <c r="E11" s="3" t="s">
        <v>797</v>
      </c>
      <c r="F11" s="32"/>
      <c r="G11" s="32"/>
      <c r="H11" s="1"/>
      <c r="I11" s="1"/>
      <c r="J11" s="1"/>
      <c r="K11" s="1"/>
      <c r="L11" s="1"/>
      <c r="M11" s="1"/>
      <c r="N11" s="18"/>
      <c r="O11" s="1"/>
      <c r="P11" s="1"/>
      <c r="Q11" s="1"/>
      <c r="R11"/>
      <c r="S11"/>
      <c r="T11"/>
    </row>
    <row r="12" spans="1:20" s="10" customFormat="1">
      <c r="A12">
        <v>10</v>
      </c>
      <c r="B12" s="34">
        <v>42897</v>
      </c>
      <c r="C12" s="32"/>
      <c r="D12" s="1" t="str">
        <f>E10</f>
        <v>Granbustøyl</v>
      </c>
      <c r="E12" s="1" t="s">
        <v>1166</v>
      </c>
      <c r="F12" s="32">
        <v>15</v>
      </c>
      <c r="G12" s="32">
        <f>G10+F12</f>
        <v>176</v>
      </c>
      <c r="H12" s="1" t="str">
        <f>VLOOKUP($E12,Hütten!$C$2:$K$73,2,0)</f>
        <v>ja</v>
      </c>
      <c r="I12" s="1"/>
      <c r="J12" s="1" t="str">
        <f>VLOOKUP($E12,Hütten!$C$2:$K$73,3,0)</f>
        <v>nein</v>
      </c>
      <c r="K12" s="1">
        <f>VLOOKUP($E12,Hütten!$C$2:$K$73,4,0)</f>
        <v>0</v>
      </c>
      <c r="L12" s="1" t="str">
        <f>VLOOKUP($E12,Hütten!$C$2:$K$73,5,0)</f>
        <v>N59 06.412 E07 49.047</v>
      </c>
      <c r="M12" s="1" t="str">
        <f>VLOOKUP($E12,Hütten!$C$2:$K$73,6,0)</f>
        <v>https://www.ut.no/hytte/3.2413/</v>
      </c>
      <c r="N12" s="18">
        <f>VLOOKUP($E12,Hütten!$C$2:$K$73,8,0)</f>
        <v>0</v>
      </c>
      <c r="O12" s="1">
        <f>VLOOKUP($E12,Hütten!$C$2:$K$73,9,0)</f>
        <v>0</v>
      </c>
      <c r="P12" s="1" t="e">
        <f>VLOOKUP($E12,Hütten!$C$2:$K$73,10,0)</f>
        <v>#REF!</v>
      </c>
      <c r="Q12" s="1" t="e">
        <f>VLOOKUP($E12,Hütten!$C$2:$K$73,11,0)</f>
        <v>#REF!</v>
      </c>
      <c r="R12"/>
      <c r="S12"/>
      <c r="T12"/>
    </row>
    <row r="13" spans="1:20" s="10" customFormat="1">
      <c r="A13">
        <v>11</v>
      </c>
      <c r="B13" s="34">
        <v>42898</v>
      </c>
      <c r="C13" s="32"/>
      <c r="D13" s="1" t="str">
        <f t="shared" ref="D13:D21" si="2">E12</f>
        <v>Nutevasshytta</v>
      </c>
      <c r="E13" s="1" t="s">
        <v>1167</v>
      </c>
      <c r="F13" s="32">
        <v>16</v>
      </c>
      <c r="G13" s="32">
        <f t="shared" si="1"/>
        <v>192</v>
      </c>
      <c r="H13" s="1" t="str">
        <f>VLOOKUP($E13,Hütten!$C$2:$K$73,2,0)</f>
        <v>ja</v>
      </c>
      <c r="I13" s="1">
        <v>4</v>
      </c>
      <c r="J13" s="1" t="str">
        <f>VLOOKUP($E13,Hütten!$C$2:$K$73,3,0)</f>
        <v>12V</v>
      </c>
      <c r="K13" s="1">
        <f>VLOOKUP($E13,Hütten!$C$2:$K$73,4,0)</f>
        <v>0</v>
      </c>
      <c r="L13" s="1" t="str">
        <f>VLOOKUP($E13,Hütten!$C$2:$K$73,5,0)</f>
        <v>N59 12.205 E07 46.033</v>
      </c>
      <c r="M13" s="1" t="str">
        <f>VLOOKUP($E13,Hütten!$C$2:$K$73,6,0)</f>
        <v>https://www.ut.no/hytte/3.1701/</v>
      </c>
      <c r="N13" s="18">
        <f>VLOOKUP($E13,Hütten!$C$2:$K$73,8,0)</f>
        <v>0</v>
      </c>
      <c r="O13" s="1">
        <f>VLOOKUP($E13,Hütten!$C$2:$K$73,9,0)</f>
        <v>0</v>
      </c>
      <c r="P13" s="1" t="e">
        <f>VLOOKUP($E13,Hütten!$C$2:$K$73,10,0)</f>
        <v>#REF!</v>
      </c>
      <c r="Q13" s="1" t="e">
        <f>VLOOKUP($E13,Hütten!$C$2:$K$73,11,0)</f>
        <v>#REF!</v>
      </c>
      <c r="R13"/>
      <c r="S13"/>
      <c r="T13"/>
    </row>
    <row r="14" spans="1:20" s="10" customFormat="1">
      <c r="A14">
        <v>12</v>
      </c>
      <c r="B14" s="34">
        <v>42899</v>
      </c>
      <c r="C14" s="32"/>
      <c r="D14" s="1" t="str">
        <f t="shared" si="2"/>
        <v>Torsdalsbu</v>
      </c>
      <c r="E14" s="1" t="s">
        <v>1168</v>
      </c>
      <c r="F14" s="32">
        <v>13</v>
      </c>
      <c r="G14" s="32">
        <f t="shared" si="1"/>
        <v>205</v>
      </c>
      <c r="H14" s="1" t="e">
        <f>VLOOKUP($E14,Hütten!$C$2:$K$73,2,0)</f>
        <v>#N/A</v>
      </c>
      <c r="I14" s="1">
        <v>5</v>
      </c>
      <c r="J14" s="1" t="e">
        <f>VLOOKUP($E14,Hütten!$C$2:$K$73,3,0)</f>
        <v>#N/A</v>
      </c>
      <c r="K14" s="1" t="e">
        <f>VLOOKUP($E14,Hütten!$C$2:$K$73,4,0)</f>
        <v>#N/A</v>
      </c>
      <c r="L14" s="1" t="e">
        <f>VLOOKUP($E14,Hütten!$C$2:$K$73,5,0)</f>
        <v>#N/A</v>
      </c>
      <c r="M14" s="1" t="e">
        <f>VLOOKUP($E14,Hütten!$C$2:$K$73,6,0)</f>
        <v>#N/A</v>
      </c>
      <c r="N14" s="18" t="e">
        <f>VLOOKUP($E14,Hütten!$C$2:$K$73,8,0)</f>
        <v>#N/A</v>
      </c>
      <c r="O14" s="1" t="e">
        <f>VLOOKUP($E14,Hütten!$C$2:$K$73,9,0)</f>
        <v>#N/A</v>
      </c>
      <c r="P14" s="1" t="e">
        <f>VLOOKUP($E14,Hütten!$C$2:$K$73,10,0)</f>
        <v>#N/A</v>
      </c>
      <c r="Q14" s="1" t="e">
        <f>VLOOKUP($E14,Hütten!$C$2:$K$73,11,0)</f>
        <v>#N/A</v>
      </c>
      <c r="R14"/>
      <c r="S14"/>
      <c r="T14"/>
    </row>
    <row r="15" spans="1:20" s="10" customFormat="1">
      <c r="A15">
        <v>13</v>
      </c>
      <c r="B15" s="34">
        <v>42900</v>
      </c>
      <c r="C15" s="32"/>
      <c r="D15" s="1" t="str">
        <f t="shared" si="2"/>
        <v>Gullborgstøylen</v>
      </c>
      <c r="E15" s="1" t="s">
        <v>1169</v>
      </c>
      <c r="F15" s="32">
        <v>13</v>
      </c>
      <c r="G15" s="32">
        <f t="shared" si="1"/>
        <v>218</v>
      </c>
      <c r="H15" s="1" t="e">
        <f>VLOOKUP($E15,Hütten!$C$2:$K$73,2,0)</f>
        <v>#N/A</v>
      </c>
      <c r="I15" s="1">
        <v>1</v>
      </c>
      <c r="J15" s="1" t="e">
        <f>VLOOKUP($E15,Hütten!$C$2:$K$73,3,0)</f>
        <v>#N/A</v>
      </c>
      <c r="K15" s="1" t="e">
        <f>VLOOKUP($E15,Hütten!$C$2:$K$73,4,0)</f>
        <v>#N/A</v>
      </c>
      <c r="L15" s="1" t="e">
        <f>VLOOKUP($E15,Hütten!$C$2:$K$73,5,0)</f>
        <v>#N/A</v>
      </c>
      <c r="M15" s="1" t="e">
        <f>VLOOKUP($E15,Hütten!$C$2:$K$73,6,0)</f>
        <v>#N/A</v>
      </c>
      <c r="N15" s="18" t="e">
        <f>VLOOKUP($E15,Hütten!$C$2:$K$73,8,0)</f>
        <v>#N/A</v>
      </c>
      <c r="O15" s="1" t="e">
        <f>VLOOKUP($E15,Hütten!$C$2:$K$73,9,0)</f>
        <v>#N/A</v>
      </c>
      <c r="P15" s="1" t="e">
        <f>VLOOKUP($E15,Hütten!$C$2:$K$73,10,0)</f>
        <v>#N/A</v>
      </c>
      <c r="Q15" s="1" t="e">
        <f>VLOOKUP($E15,Hütten!$C$2:$K$73,11,0)</f>
        <v>#N/A</v>
      </c>
      <c r="R15"/>
      <c r="S15"/>
      <c r="T15"/>
    </row>
    <row r="16" spans="1:20" s="10" customFormat="1">
      <c r="A16">
        <v>14</v>
      </c>
      <c r="B16" s="34">
        <v>42901</v>
      </c>
      <c r="C16" s="32"/>
      <c r="D16" s="1" t="str">
        <f t="shared" si="2"/>
        <v>Bjørnevasshytta</v>
      </c>
      <c r="E16" s="1" t="s">
        <v>1170</v>
      </c>
      <c r="F16" s="32">
        <v>14</v>
      </c>
      <c r="G16" s="32">
        <f t="shared" si="1"/>
        <v>232</v>
      </c>
      <c r="H16" s="1" t="e">
        <f>VLOOKUP($E16,Hütten!$C$2:$K$73,2,0)</f>
        <v>#N/A</v>
      </c>
      <c r="I16" s="1"/>
      <c r="J16" s="1" t="e">
        <f>VLOOKUP($E16,Hütten!$C$2:$K$73,3,0)</f>
        <v>#N/A</v>
      </c>
      <c r="K16" s="1" t="e">
        <f>VLOOKUP($E16,Hütten!$C$2:$K$73,4,0)</f>
        <v>#N/A</v>
      </c>
      <c r="L16" s="1" t="e">
        <f>VLOOKUP($E16,Hütten!$C$2:$K$73,5,0)</f>
        <v>#N/A</v>
      </c>
      <c r="M16" s="1" t="e">
        <f>VLOOKUP($E16,Hütten!$C$2:$K$73,6,0)</f>
        <v>#N/A</v>
      </c>
      <c r="N16" s="18" t="e">
        <f>VLOOKUP($E16,Hütten!$C$2:$K$73,8,0)</f>
        <v>#N/A</v>
      </c>
      <c r="O16" s="1" t="e">
        <f>VLOOKUP($E16,Hütten!$C$2:$K$73,9,0)</f>
        <v>#N/A</v>
      </c>
      <c r="P16" s="1" t="e">
        <f>VLOOKUP($E16,Hütten!$C$2:$K$73,10,0)</f>
        <v>#N/A</v>
      </c>
      <c r="Q16" s="1" t="e">
        <f>VLOOKUP($E16,Hütten!$C$2:$K$73,11,0)</f>
        <v>#N/A</v>
      </c>
      <c r="R16"/>
      <c r="S16"/>
      <c r="T16"/>
    </row>
    <row r="17" spans="1:20" s="10" customFormat="1">
      <c r="A17">
        <v>15</v>
      </c>
      <c r="B17" s="34">
        <v>42902</v>
      </c>
      <c r="C17" s="32"/>
      <c r="D17" s="1" t="str">
        <f t="shared" si="2"/>
        <v>Berdalsbu</v>
      </c>
      <c r="E17" s="1" t="s">
        <v>1171</v>
      </c>
      <c r="F17" s="32">
        <v>14</v>
      </c>
      <c r="G17" s="32">
        <f t="shared" si="1"/>
        <v>246</v>
      </c>
      <c r="H17" s="1" t="e">
        <f>VLOOKUP($E17,Hütten!$C$2:$K$73,2,0)</f>
        <v>#N/A</v>
      </c>
      <c r="I17" s="1"/>
      <c r="J17" s="1" t="e">
        <f>VLOOKUP($E17,Hütten!$C$2:$K$73,3,0)</f>
        <v>#N/A</v>
      </c>
      <c r="K17" s="1" t="e">
        <f>VLOOKUP($E17,Hütten!$C$2:$K$73,4,0)</f>
        <v>#N/A</v>
      </c>
      <c r="L17" s="1" t="e">
        <f>VLOOKUP($E17,Hütten!$C$2:$K$73,5,0)</f>
        <v>#N/A</v>
      </c>
      <c r="M17" s="1" t="e">
        <f>VLOOKUP($E17,Hütten!$C$2:$K$73,6,0)</f>
        <v>#N/A</v>
      </c>
      <c r="N17" s="18" t="e">
        <f>VLOOKUP($E17,Hütten!$C$2:$K$73,8,0)</f>
        <v>#N/A</v>
      </c>
      <c r="O17" s="1" t="e">
        <f>VLOOKUP($E17,Hütten!$C$2:$K$73,9,0)</f>
        <v>#N/A</v>
      </c>
      <c r="P17" s="1" t="e">
        <f>VLOOKUP($E17,Hütten!$C$2:$K$73,10,0)</f>
        <v>#N/A</v>
      </c>
      <c r="Q17" s="1" t="e">
        <f>VLOOKUP($E17,Hütten!$C$2:$K$73,11,0)</f>
        <v>#N/A</v>
      </c>
      <c r="R17"/>
      <c r="S17"/>
      <c r="T17"/>
    </row>
    <row r="18" spans="1:20" s="10" customFormat="1">
      <c r="A18">
        <v>16</v>
      </c>
      <c r="B18" s="34">
        <v>42903</v>
      </c>
      <c r="C18" s="32"/>
      <c r="D18" s="1" t="str">
        <f t="shared" si="2"/>
        <v>Hovden</v>
      </c>
      <c r="E18" s="1" t="s">
        <v>1172</v>
      </c>
      <c r="F18" s="32">
        <v>35</v>
      </c>
      <c r="G18" s="32">
        <f t="shared" si="1"/>
        <v>281</v>
      </c>
      <c r="H18" s="1" t="e">
        <f>VLOOKUP($E18,Hütten!$C$2:$K$73,2,0)</f>
        <v>#N/A</v>
      </c>
      <c r="I18" s="1"/>
      <c r="J18" s="1" t="e">
        <f>VLOOKUP($E18,Hütten!$C$2:$K$73,3,0)</f>
        <v>#N/A</v>
      </c>
      <c r="K18" s="1" t="e">
        <f>VLOOKUP($E18,Hütten!$C$2:$K$73,4,0)</f>
        <v>#N/A</v>
      </c>
      <c r="L18" s="1" t="e">
        <f>VLOOKUP($E18,Hütten!$C$2:$K$73,5,0)</f>
        <v>#N/A</v>
      </c>
      <c r="M18" s="1" t="e">
        <f>VLOOKUP($E18,Hütten!$C$2:$K$73,6,0)</f>
        <v>#N/A</v>
      </c>
      <c r="N18" s="18" t="e">
        <f>VLOOKUP($E18,Hütten!$C$2:$K$73,8,0)</f>
        <v>#N/A</v>
      </c>
      <c r="O18" s="1" t="e">
        <f>VLOOKUP($E18,Hütten!$C$2:$K$73,9,0)</f>
        <v>#N/A</v>
      </c>
      <c r="P18" s="1" t="e">
        <f>VLOOKUP($E18,Hütten!$C$2:$K$73,10,0)</f>
        <v>#N/A</v>
      </c>
      <c r="Q18" s="1" t="e">
        <f>VLOOKUP($E18,Hütten!$C$2:$K$73,11,0)</f>
        <v>#N/A</v>
      </c>
      <c r="R18"/>
      <c r="S18"/>
      <c r="T18"/>
    </row>
    <row r="19" spans="1:20" s="10" customFormat="1">
      <c r="A19">
        <v>17</v>
      </c>
      <c r="B19" s="34">
        <v>42904</v>
      </c>
      <c r="C19" s="32"/>
      <c r="D19" s="1" t="str">
        <f t="shared" si="2"/>
        <v>Haukeliseter</v>
      </c>
      <c r="E19" s="1" t="s">
        <v>1173</v>
      </c>
      <c r="F19" s="32">
        <v>45</v>
      </c>
      <c r="G19" s="32">
        <f t="shared" si="1"/>
        <v>326</v>
      </c>
      <c r="H19" s="1" t="e">
        <f>VLOOKUP($E19,Hütten!$C$2:$K$73,2,0)</f>
        <v>#N/A</v>
      </c>
      <c r="I19" s="1">
        <v>2</v>
      </c>
      <c r="J19" s="1" t="e">
        <f>VLOOKUP($E19,Hütten!$C$2:$K$73,3,0)</f>
        <v>#N/A</v>
      </c>
      <c r="K19" s="1" t="e">
        <f>VLOOKUP($E19,Hütten!$C$2:$K$73,4,0)</f>
        <v>#N/A</v>
      </c>
      <c r="L19" s="1" t="e">
        <f>VLOOKUP($E19,Hütten!$C$2:$K$73,5,0)</f>
        <v>#N/A</v>
      </c>
      <c r="M19" s="1" t="e">
        <f>VLOOKUP($E19,Hütten!$C$2:$K$73,6,0)</f>
        <v>#N/A</v>
      </c>
      <c r="N19" s="18" t="e">
        <f>VLOOKUP($E19,Hütten!$C$2:$K$73,8,0)</f>
        <v>#N/A</v>
      </c>
      <c r="O19" s="1" t="e">
        <f>VLOOKUP($E19,Hütten!$C$2:$K$73,9,0)</f>
        <v>#N/A</v>
      </c>
      <c r="P19" s="1" t="e">
        <f>VLOOKUP($E19,Hütten!$C$2:$K$73,10,0)</f>
        <v>#N/A</v>
      </c>
      <c r="Q19" s="1" t="e">
        <f>VLOOKUP($E19,Hütten!$C$2:$K$73,11,0)</f>
        <v>#N/A</v>
      </c>
      <c r="R19"/>
      <c r="S19"/>
      <c r="T19"/>
    </row>
    <row r="20" spans="1:20" s="10" customFormat="1">
      <c r="A20">
        <v>18</v>
      </c>
      <c r="B20" s="34">
        <v>42905</v>
      </c>
      <c r="C20" s="32"/>
      <c r="D20" s="1" t="str">
        <f t="shared" si="2"/>
        <v>Killingtveit</v>
      </c>
      <c r="E20" s="1" t="s">
        <v>1174</v>
      </c>
      <c r="F20" s="32">
        <v>32</v>
      </c>
      <c r="G20" s="32">
        <f t="shared" si="1"/>
        <v>358</v>
      </c>
      <c r="H20" s="1" t="str">
        <f>VLOOKUP($E20,Hütten!$C$2:$K$73,2,0)</f>
        <v>Gas HJ</v>
      </c>
      <c r="I20" s="1">
        <v>3</v>
      </c>
      <c r="J20" s="1" t="str">
        <f>VLOOKUP($E20,Hütten!$C$2:$K$73,3,0)</f>
        <v>nein</v>
      </c>
      <c r="K20" s="1">
        <f>VLOOKUP($E20,Hütten!$C$2:$K$73,4,0)</f>
        <v>0</v>
      </c>
      <c r="L20" s="1" t="str">
        <f>VLOOKUP($E20,Hütten!$C$2:$K$73,5,0)</f>
        <v>N59 48.913 E08 18.276</v>
      </c>
      <c r="M20" s="1" t="str">
        <f>VLOOKUP($E20,Hütten!$C$2:$K$73,6,0)</f>
        <v>http://www.skinnarbu.no</v>
      </c>
      <c r="N20" s="18">
        <f>VLOOKUP($E20,Hütten!$C$2:$K$73,8,0)</f>
        <v>0</v>
      </c>
      <c r="O20" s="1">
        <f>VLOOKUP($E20,Hütten!$C$2:$K$73,9,0)</f>
        <v>0</v>
      </c>
      <c r="P20" s="1" t="e">
        <f>VLOOKUP($E20,Hütten!$C$2:$K$73,10,0)</f>
        <v>#REF!</v>
      </c>
      <c r="Q20" s="1" t="e">
        <f>VLOOKUP($E20,Hütten!$C$2:$K$73,11,0)</f>
        <v>#REF!</v>
      </c>
      <c r="R20"/>
      <c r="S20"/>
      <c r="T20"/>
    </row>
    <row r="21" spans="1:20" s="10" customFormat="1">
      <c r="A21">
        <v>19</v>
      </c>
      <c r="B21" s="34">
        <v>42906</v>
      </c>
      <c r="C21" s="32"/>
      <c r="D21" s="1" t="str">
        <f t="shared" si="2"/>
        <v>Skinnarbu</v>
      </c>
      <c r="E21" s="1" t="s">
        <v>1175</v>
      </c>
      <c r="F21" s="32">
        <v>24</v>
      </c>
      <c r="G21" s="32">
        <f t="shared" si="1"/>
        <v>382</v>
      </c>
      <c r="H21" s="1" t="str">
        <f>VLOOKUP($E21,Hütten!$C$2:$K$73,2,0)</f>
        <v>n.a.</v>
      </c>
      <c r="I21" s="1"/>
      <c r="J21" s="1" t="str">
        <f>VLOOKUP($E21,Hütten!$C$2:$K$73,3,0)</f>
        <v>ja</v>
      </c>
      <c r="K21" s="1">
        <f>VLOOKUP($E21,Hütten!$C$2:$K$73,4,0)</f>
        <v>0</v>
      </c>
      <c r="L21" s="1" t="str">
        <f>VLOOKUP($E21,Hütten!$C$2:$K$73,5,0)</f>
        <v>N59 52.670 E08 35.373</v>
      </c>
      <c r="M21" s="1" t="str">
        <f>VLOOKUP($E21,Hütten!$C$2:$K$73,6,0)</f>
        <v>http://www.rjukangjestegard.no</v>
      </c>
      <c r="N21" s="18">
        <f>VLOOKUP($E21,Hütten!$C$2:$K$73,8,0)</f>
        <v>0</v>
      </c>
      <c r="O21" s="1">
        <f>VLOOKUP($E21,Hütten!$C$2:$K$73,9,0)</f>
        <v>0</v>
      </c>
      <c r="P21" s="1" t="e">
        <f>VLOOKUP($E21,Hütten!$C$2:$K$73,10,0)</f>
        <v>#REF!</v>
      </c>
      <c r="Q21" s="1" t="e">
        <f>VLOOKUP($E21,Hütten!$C$2:$K$73,11,0)</f>
        <v>#REF!</v>
      </c>
      <c r="R21"/>
      <c r="S21"/>
      <c r="T21"/>
    </row>
    <row r="22" spans="1:20" s="10" customFormat="1">
      <c r="A22"/>
      <c r="B22" s="34">
        <v>42907</v>
      </c>
      <c r="C22" s="32"/>
      <c r="D22" s="1"/>
      <c r="E22" s="3" t="s">
        <v>797</v>
      </c>
      <c r="F22" s="32"/>
      <c r="G22" s="32"/>
      <c r="H22" s="1"/>
      <c r="I22" s="1"/>
      <c r="J22" s="1"/>
      <c r="K22" s="1"/>
      <c r="L22" s="1"/>
      <c r="M22" s="1"/>
      <c r="N22" s="18"/>
      <c r="O22" s="1"/>
      <c r="P22" s="1"/>
      <c r="Q22" s="1"/>
      <c r="R22"/>
      <c r="S22"/>
      <c r="T22"/>
    </row>
    <row r="23" spans="1:20" s="10" customFormat="1">
      <c r="A23">
        <v>20</v>
      </c>
      <c r="B23" s="34">
        <v>42908</v>
      </c>
      <c r="C23" s="32"/>
      <c r="D23" s="1" t="str">
        <f>E21</f>
        <v>Rjukan</v>
      </c>
      <c r="E23" s="1" t="s">
        <v>1176</v>
      </c>
      <c r="F23" s="32">
        <v>12</v>
      </c>
      <c r="G23" s="32">
        <f>G21+F23</f>
        <v>394</v>
      </c>
      <c r="H23" s="1" t="str">
        <f>VLOOKUP($E23,Hütten!$C$2:$K$73,2,0)</f>
        <v>ja</v>
      </c>
      <c r="I23" s="1"/>
      <c r="J23" s="1" t="str">
        <f>VLOOKUP($E23,Hütten!$C$2:$K$73,3,0)</f>
        <v>nein</v>
      </c>
      <c r="K23" s="1">
        <f>VLOOKUP($E23,Hütten!$C$2:$K$73,4,0)</f>
        <v>0</v>
      </c>
      <c r="L23" s="1" t="str">
        <f>VLOOKUP($E23,Hütten!$C$2:$K$73,5,0)</f>
        <v>N59 55.735 E08 28.795</v>
      </c>
      <c r="M23" s="1" t="str">
        <f>VLOOKUP($E23,Hütten!$C$2:$K$73,6,0)</f>
        <v>https://www.ut.no/hytte/3.1971/</v>
      </c>
      <c r="N23" s="18">
        <f>VLOOKUP($E23,Hütten!$C$2:$K$73,8,0)</f>
        <v>0</v>
      </c>
      <c r="O23" s="1">
        <f>VLOOKUP($E23,Hütten!$C$2:$K$73,9,0)</f>
        <v>0</v>
      </c>
      <c r="P23" s="1" t="e">
        <f>VLOOKUP($E23,Hütten!$C$2:$K$73,10,0)</f>
        <v>#REF!</v>
      </c>
      <c r="Q23" s="1" t="e">
        <f>VLOOKUP($E23,Hütten!$C$2:$K$73,11,0)</f>
        <v>#REF!</v>
      </c>
      <c r="R23"/>
      <c r="S23"/>
      <c r="T23"/>
    </row>
    <row r="24" spans="1:20" s="10" customFormat="1">
      <c r="A24">
        <v>21</v>
      </c>
      <c r="B24" s="34">
        <v>42909</v>
      </c>
      <c r="C24" s="32"/>
      <c r="D24" s="1" t="str">
        <f>E23</f>
        <v>Helberghytta</v>
      </c>
      <c r="E24" s="1" t="s">
        <v>1177</v>
      </c>
      <c r="F24" s="32">
        <v>21</v>
      </c>
      <c r="G24" s="32">
        <f t="shared" si="1"/>
        <v>415</v>
      </c>
      <c r="H24" s="1" t="str">
        <f>VLOOKUP($E24,Hütten!$C$2:$K$73,2,0)</f>
        <v>n.a.</v>
      </c>
      <c r="I24" s="1"/>
      <c r="J24" s="1" t="str">
        <f>VLOOKUP($E24,Hütten!$C$2:$K$73,3,0)</f>
        <v>ja</v>
      </c>
      <c r="K24" s="1">
        <f>VLOOKUP($E24,Hütten!$C$2:$K$73,4,0)</f>
        <v>0</v>
      </c>
      <c r="L24" s="1" t="str">
        <f>VLOOKUP($E24,Hütten!$C$2:$K$73,5,0)</f>
        <v>N60 04.119 E08 22.178</v>
      </c>
      <c r="M24" s="1" t="str">
        <f>VLOOKUP($E24,Hütten!$C$2:$K$73,6,0)</f>
        <v>https://www.ut.no/hytte/3.1889/</v>
      </c>
      <c r="N24" s="18">
        <f>VLOOKUP($E24,Hütten!$C$2:$K$73,8,0)</f>
        <v>0</v>
      </c>
      <c r="O24" s="1">
        <f>VLOOKUP($E24,Hütten!$C$2:$K$73,9,0)</f>
        <v>0</v>
      </c>
      <c r="P24" s="1" t="e">
        <f>VLOOKUP($E24,Hütten!$C$2:$K$73,10,0)</f>
        <v>#REF!</v>
      </c>
      <c r="Q24" s="1" t="e">
        <f>VLOOKUP($E24,Hütten!$C$2:$K$73,11,0)</f>
        <v>#REF!</v>
      </c>
      <c r="R24"/>
      <c r="S24"/>
      <c r="T24"/>
    </row>
    <row r="25" spans="1:20" s="10" customFormat="1">
      <c r="A25">
        <v>22</v>
      </c>
      <c r="B25" s="34">
        <v>42910</v>
      </c>
      <c r="C25" s="32"/>
      <c r="D25" s="1" t="str">
        <f>E24</f>
        <v>Kalhovd</v>
      </c>
      <c r="E25" s="1" t="s">
        <v>1178</v>
      </c>
      <c r="F25" s="32">
        <v>19</v>
      </c>
      <c r="G25" s="32">
        <f t="shared" si="1"/>
        <v>434</v>
      </c>
      <c r="H25" s="1" t="str">
        <f>VLOOKUP($E25,Hütten!$C$2:$K$73,2,0)</f>
        <v>n.a.</v>
      </c>
      <c r="I25" s="1"/>
      <c r="J25" s="1" t="str">
        <f>VLOOKUP($E25,Hütten!$C$2:$K$73,3,0)</f>
        <v>ja</v>
      </c>
      <c r="K25" s="1">
        <f>VLOOKUP($E25,Hütten!$C$2:$K$73,4,0)</f>
        <v>0</v>
      </c>
      <c r="L25" s="1" t="str">
        <f>VLOOKUP($E25,Hütten!$C$2:$K$73,5,0)</f>
        <v>N60 11.146 E08 10.269</v>
      </c>
      <c r="M25" s="1" t="str">
        <f>VLOOKUP($E25,Hütten!$C$2:$K$73,6,0)</f>
        <v>https://www.ut.no/hytte/3.2014/</v>
      </c>
      <c r="N25" s="18">
        <f>VLOOKUP($E25,Hütten!$C$2:$K$73,8,0)</f>
        <v>0</v>
      </c>
      <c r="O25" s="1">
        <f>VLOOKUP($E25,Hütten!$C$2:$K$73,9,0)</f>
        <v>0</v>
      </c>
      <c r="P25" s="1" t="e">
        <f>VLOOKUP($E25,Hütten!$C$2:$K$73,10,0)</f>
        <v>#REF!</v>
      </c>
      <c r="Q25" s="1" t="e">
        <f>VLOOKUP($E25,Hütten!$C$2:$K$73,11,0)</f>
        <v>#REF!</v>
      </c>
      <c r="R25"/>
      <c r="S25"/>
      <c r="T25"/>
    </row>
    <row r="26" spans="1:20" s="10" customFormat="1">
      <c r="A26">
        <v>23</v>
      </c>
      <c r="B26" s="34">
        <v>42911</v>
      </c>
      <c r="C26" s="32"/>
      <c r="D26" s="1" t="str">
        <f>E25</f>
        <v>Mårbu</v>
      </c>
      <c r="E26" s="1" t="s">
        <v>1179</v>
      </c>
      <c r="F26" s="32">
        <v>20</v>
      </c>
      <c r="G26" s="32">
        <f t="shared" si="1"/>
        <v>454</v>
      </c>
      <c r="H26" s="1" t="str">
        <f>VLOOKUP($E26,Hütten!$C$2:$K$73,2,0)</f>
        <v>n.a.</v>
      </c>
      <c r="I26" s="1"/>
      <c r="J26" s="1" t="str">
        <f>VLOOKUP($E26,Hütten!$C$2:$K$73,3,0)</f>
        <v>ja</v>
      </c>
      <c r="K26" s="1">
        <f>VLOOKUP($E26,Hütten!$C$2:$K$73,4,0)</f>
        <v>0</v>
      </c>
      <c r="L26" s="1" t="str">
        <f>VLOOKUP($E26,Hütten!$C$2:$K$73,5,0)</f>
        <v>N60 15.376 E07 51.005</v>
      </c>
      <c r="M26" s="1" t="str">
        <f>VLOOKUP($E26,Hütten!$C$2:$K$73,6,0)</f>
        <v>https://www.ut.no/hytte/3.2015/</v>
      </c>
      <c r="N26" s="18">
        <f>VLOOKUP($E26,Hütten!$C$2:$K$73,8,0)</f>
        <v>0</v>
      </c>
      <c r="O26" s="1">
        <f>VLOOKUP($E26,Hütten!$C$2:$K$73,9,0)</f>
        <v>0</v>
      </c>
      <c r="P26" s="1" t="e">
        <f>VLOOKUP($E26,Hütten!$C$2:$K$73,10,0)</f>
        <v>#REF!</v>
      </c>
      <c r="Q26" s="1" t="e">
        <f>VLOOKUP($E26,Hütten!$C$2:$K$73,11,0)</f>
        <v>#REF!</v>
      </c>
      <c r="R26"/>
      <c r="S26"/>
      <c r="T26"/>
    </row>
    <row r="27" spans="1:20" s="10" customFormat="1">
      <c r="A27">
        <v>24</v>
      </c>
      <c r="B27" s="34">
        <v>42912</v>
      </c>
      <c r="C27" s="32"/>
      <c r="D27" s="1" t="str">
        <f>E26</f>
        <v>Rauhelleren</v>
      </c>
      <c r="E27" s="1" t="s">
        <v>1180</v>
      </c>
      <c r="F27" s="32">
        <v>18</v>
      </c>
      <c r="G27" s="32">
        <f t="shared" si="1"/>
        <v>472</v>
      </c>
      <c r="H27" s="1" t="str">
        <f>VLOOKUP($E27,Hütten!$C$2:$K$73,2,0)</f>
        <v>n.a.</v>
      </c>
      <c r="I27" s="1"/>
      <c r="J27" s="1" t="str">
        <f>VLOOKUP($E27,Hütten!$C$2:$K$73,3,0)</f>
        <v>ja</v>
      </c>
      <c r="K27" s="1">
        <f>VLOOKUP($E27,Hütten!$C$2:$K$73,4,0)</f>
        <v>0</v>
      </c>
      <c r="L27" s="1" t="str">
        <f>VLOOKUP($E27,Hütten!$C$2:$K$73,5,0)</f>
        <v>N60 26.486 E08 01.922</v>
      </c>
      <c r="M27" s="1" t="str">
        <f>VLOOKUP($E27,Hütten!$C$2:$K$73,6,0)</f>
        <v>https://www.ut.no/hytte/3.2364/</v>
      </c>
      <c r="N27" s="18">
        <f>VLOOKUP($E27,Hütten!$C$2:$K$73,8,0)</f>
        <v>0</v>
      </c>
      <c r="O27" s="1">
        <f>VLOOKUP($E27,Hütten!$C$2:$K$73,9,0)</f>
        <v>0</v>
      </c>
      <c r="P27" s="1" t="e">
        <f>VLOOKUP($E27,Hütten!$C$2:$K$73,10,0)</f>
        <v>#REF!</v>
      </c>
      <c r="Q27" s="1" t="e">
        <f>VLOOKUP($E27,Hütten!$C$2:$K$73,11,0)</f>
        <v>#REF!</v>
      </c>
      <c r="R27"/>
      <c r="S27"/>
      <c r="T27"/>
    </row>
    <row r="28" spans="1:20" s="10" customFormat="1">
      <c r="A28">
        <v>25</v>
      </c>
      <c r="B28" s="34">
        <v>42913</v>
      </c>
      <c r="C28" s="32"/>
      <c r="D28" s="1" t="str">
        <f>E27</f>
        <v>Tuva</v>
      </c>
      <c r="E28" s="1" t="s">
        <v>1181</v>
      </c>
      <c r="F28" s="32">
        <v>12</v>
      </c>
      <c r="G28" s="32">
        <f>G27+F28</f>
        <v>484</v>
      </c>
      <c r="H28" s="1" t="str">
        <f>VLOOKUP($E28,Hütten!$C$2:$K$73,2,0)</f>
        <v>n.a.</v>
      </c>
      <c r="I28" s="1"/>
      <c r="J28" s="1" t="str">
        <f>VLOOKUP($E28,Hütten!$C$2:$K$73,3,0)</f>
        <v>ja</v>
      </c>
      <c r="K28" s="1">
        <f>VLOOKUP($E28,Hütten!$C$2:$K$73,4,0)</f>
        <v>0</v>
      </c>
      <c r="L28" s="1" t="str">
        <f>VLOOKUP($E28,Hütten!$C$2:$K$73,5,0)</f>
        <v>N60 32.583 E08 14.165</v>
      </c>
      <c r="M28" s="1" t="str">
        <f>VLOOKUP($E28,Hütten!$C$2:$K$73,6,0)</f>
        <v>http://oenturist.no/english_1/</v>
      </c>
      <c r="N28" s="18">
        <f>VLOOKUP($E28,Hütten!$C$2:$K$73,8,0)</f>
        <v>0</v>
      </c>
      <c r="O28" s="1">
        <f>VLOOKUP($E28,Hütten!$C$2:$K$73,9,0)</f>
        <v>0</v>
      </c>
      <c r="P28" s="1" t="e">
        <f>VLOOKUP($E28,Hütten!$C$2:$K$73,10,0)</f>
        <v>#REF!</v>
      </c>
      <c r="Q28" s="1" t="e">
        <f>VLOOKUP($E28,Hütten!$C$2:$K$73,11,0)</f>
        <v>#REF!</v>
      </c>
      <c r="R28"/>
      <c r="S28"/>
      <c r="T28"/>
    </row>
    <row r="29" spans="1:20" s="10" customFormat="1">
      <c r="A29"/>
      <c r="B29" s="34">
        <v>42914</v>
      </c>
      <c r="C29" s="32"/>
      <c r="D29" s="1"/>
      <c r="E29" s="3" t="s">
        <v>797</v>
      </c>
      <c r="F29" s="32"/>
      <c r="G29" s="32"/>
      <c r="H29" s="1"/>
      <c r="I29" s="1"/>
      <c r="J29" s="1"/>
      <c r="K29" s="1"/>
      <c r="L29" s="1"/>
      <c r="M29" s="1"/>
      <c r="N29" s="18"/>
      <c r="O29" s="1"/>
      <c r="P29" s="1"/>
      <c r="Q29" s="1"/>
      <c r="R29"/>
      <c r="S29"/>
      <c r="T29"/>
    </row>
    <row r="30" spans="1:20" s="10" customFormat="1">
      <c r="A30">
        <v>26</v>
      </c>
      <c r="B30" s="34">
        <v>42915</v>
      </c>
      <c r="C30" s="32"/>
      <c r="D30" s="1" t="str">
        <f>E28</f>
        <v>Geilo</v>
      </c>
      <c r="E30" s="1" t="s">
        <v>1182</v>
      </c>
      <c r="F30" s="32">
        <v>19</v>
      </c>
      <c r="G30" s="32">
        <f>G28+F30</f>
        <v>503</v>
      </c>
      <c r="H30" s="1" t="str">
        <f>VLOOKUP($E30,Hütten!$C$2:$K$73,2,0)</f>
        <v>Gas HJ</v>
      </c>
      <c r="I30" s="1">
        <v>4</v>
      </c>
      <c r="J30" s="1" t="str">
        <f>VLOOKUP($E30,Hütten!$C$2:$K$73,3,0)</f>
        <v>nein</v>
      </c>
      <c r="K30" s="1">
        <f>VLOOKUP($E30,Hütten!$C$2:$K$73,4,0)</f>
        <v>0</v>
      </c>
      <c r="L30" s="1" t="str">
        <f>VLOOKUP($E30,Hütten!$C$2:$K$73,5,0)</f>
        <v>N60 42.244 E08 02.261</v>
      </c>
      <c r="M30" s="1">
        <f>VLOOKUP($E30,Hütten!$C$2:$K$73,6,0)</f>
        <v>0</v>
      </c>
      <c r="N30" s="18">
        <f>VLOOKUP($E30,Hütten!$C$2:$K$73,8,0)</f>
        <v>0</v>
      </c>
      <c r="O30" s="1">
        <f>VLOOKUP($E30,Hütten!$C$2:$K$73,9,0)</f>
        <v>0</v>
      </c>
      <c r="P30" s="1" t="e">
        <f>VLOOKUP($E30,Hütten!$C$2:$K$73,10,0)</f>
        <v>#REF!</v>
      </c>
      <c r="Q30" s="1" t="e">
        <f>VLOOKUP($E30,Hütten!$C$2:$K$73,11,0)</f>
        <v>#REF!</v>
      </c>
      <c r="R30"/>
      <c r="S30"/>
      <c r="T30"/>
    </row>
    <row r="31" spans="1:20" s="10" customFormat="1">
      <c r="A31">
        <v>27</v>
      </c>
      <c r="B31" s="34">
        <v>42916</v>
      </c>
      <c r="C31" s="32"/>
      <c r="D31" s="1" t="str">
        <f t="shared" ref="D31:D40" si="3">E30</f>
        <v>Kleppestølen</v>
      </c>
      <c r="E31" s="1" t="s">
        <v>1183</v>
      </c>
      <c r="F31" s="32">
        <v>21</v>
      </c>
      <c r="G31" s="32">
        <f t="shared" si="1"/>
        <v>524</v>
      </c>
      <c r="H31" s="1" t="str">
        <f>VLOOKUP($E31,Hütten!$C$2:$K$73,2,0)</f>
        <v>n.a.</v>
      </c>
      <c r="I31" s="1"/>
      <c r="J31" s="1" t="str">
        <f>VLOOKUP($E31,Hütten!$C$2:$K$73,3,0)</f>
        <v>ja</v>
      </c>
      <c r="K31" s="1">
        <f>VLOOKUP($E31,Hütten!$C$2:$K$73,4,0)</f>
        <v>0</v>
      </c>
      <c r="L31" s="1" t="str">
        <f>VLOOKUP($E31,Hütten!$C$2:$K$73,5,0)</f>
        <v>N60 48.614 E07 56.017</v>
      </c>
      <c r="M31" s="1" t="str">
        <f>VLOOKUP($E31,Hütten!$C$2:$K$73,6,0)</f>
        <v>https://www.ut.no/hytte/3.2256/</v>
      </c>
      <c r="N31" s="18">
        <f>VLOOKUP($E31,Hütten!$C$2:$K$73,8,0)</f>
        <v>0</v>
      </c>
      <c r="O31" s="1">
        <f>VLOOKUP($E31,Hütten!$C$2:$K$73,9,0)</f>
        <v>0</v>
      </c>
      <c r="P31" s="1" t="e">
        <f>VLOOKUP($E31,Hütten!$C$2:$K$73,10,0)</f>
        <v>#REF!</v>
      </c>
      <c r="Q31" s="1" t="e">
        <f>VLOOKUP($E31,Hütten!$C$2:$K$73,11,0)</f>
        <v>#REF!</v>
      </c>
      <c r="R31"/>
      <c r="S31"/>
      <c r="T31"/>
    </row>
    <row r="32" spans="1:20" s="10" customFormat="1">
      <c r="A32">
        <v>28</v>
      </c>
      <c r="B32" s="34">
        <v>42917</v>
      </c>
      <c r="C32" s="32"/>
      <c r="D32" s="1" t="str">
        <f t="shared" si="3"/>
        <v>Iungsdalshytta</v>
      </c>
      <c r="E32" s="1" t="s">
        <v>226</v>
      </c>
      <c r="F32" s="32">
        <v>15</v>
      </c>
      <c r="G32" s="32">
        <f t="shared" si="1"/>
        <v>539</v>
      </c>
      <c r="H32" s="1" t="str">
        <f>VLOOKUP($E32,Hütten!$C$2:$K$73,2,0)</f>
        <v>ja</v>
      </c>
      <c r="I32" s="1"/>
      <c r="J32" s="1" t="str">
        <f>VLOOKUP($E32,Hütten!$C$2:$K$73,3,0)</f>
        <v>nein</v>
      </c>
      <c r="K32" s="1">
        <f>VLOOKUP($E32,Hütten!$C$2:$K$73,4,0)</f>
        <v>0</v>
      </c>
      <c r="L32" s="1" t="str">
        <f>VLOOKUP($E32,Hütten!$C$2:$K$73,5,0)</f>
        <v>N60 55.627 E07 59.866</v>
      </c>
      <c r="M32" s="1" t="str">
        <f>VLOOKUP($E32,Hütten!$C$2:$K$73,6,0)</f>
        <v>https://www.ut.no/hytte/3.2080/</v>
      </c>
      <c r="N32" s="18">
        <f>VLOOKUP($E32,Hütten!$C$2:$K$73,8,0)</f>
        <v>0</v>
      </c>
      <c r="O32" s="1">
        <f>VLOOKUP($E32,Hütten!$C$2:$K$73,9,0)</f>
        <v>0</v>
      </c>
      <c r="P32" s="1" t="e">
        <f>VLOOKUP($E32,Hütten!$C$2:$K$73,10,0)</f>
        <v>#REF!</v>
      </c>
      <c r="Q32" s="1" t="e">
        <f>VLOOKUP($E32,Hütten!$C$2:$K$73,11,0)</f>
        <v>#REF!</v>
      </c>
      <c r="R32"/>
      <c r="S32"/>
      <c r="T32"/>
    </row>
    <row r="33" spans="1:20" s="10" customFormat="1">
      <c r="A33">
        <v>29</v>
      </c>
      <c r="B33" s="34">
        <v>42918</v>
      </c>
      <c r="C33" s="32"/>
      <c r="D33" s="1" t="str">
        <f t="shared" si="3"/>
        <v>Bjordalsbu</v>
      </c>
      <c r="E33" s="1" t="s">
        <v>1184</v>
      </c>
      <c r="F33" s="32">
        <v>11</v>
      </c>
      <c r="G33" s="32">
        <f t="shared" si="1"/>
        <v>550</v>
      </c>
      <c r="H33" s="1" t="str">
        <f>VLOOKUP($E33,Hütten!$C$2:$K$73,2,0)</f>
        <v>n.a.</v>
      </c>
      <c r="I33" s="1"/>
      <c r="J33" s="1" t="str">
        <f>VLOOKUP($E33,Hütten!$C$2:$K$73,3,0)</f>
        <v>ja</v>
      </c>
      <c r="K33" s="1">
        <f>VLOOKUP($E33,Hütten!$C$2:$K$73,4,0)</f>
        <v>0</v>
      </c>
      <c r="L33" s="1" t="str">
        <f>VLOOKUP($E33,Hütten!$C$2:$K$73,5,0)</f>
        <v>N61 01.368 E08 02.216</v>
      </c>
      <c r="M33" s="1" t="str">
        <f>VLOOKUP($E33,Hütten!$C$2:$K$73,6,0)</f>
        <v>http://www.breistolen.no</v>
      </c>
      <c r="N33" s="18">
        <f>VLOOKUP($E33,Hütten!$C$2:$K$73,8,0)</f>
        <v>0</v>
      </c>
      <c r="O33" s="1">
        <f>VLOOKUP($E33,Hütten!$C$2:$K$73,9,0)</f>
        <v>0</v>
      </c>
      <c r="P33" s="1" t="e">
        <f>VLOOKUP($E33,Hütten!$C$2:$K$73,10,0)</f>
        <v>#REF!</v>
      </c>
      <c r="Q33" s="1" t="e">
        <f>VLOOKUP($E33,Hütten!$C$2:$K$73,11,0)</f>
        <v>#REF!</v>
      </c>
      <c r="R33"/>
      <c r="S33"/>
      <c r="T33"/>
    </row>
    <row r="34" spans="1:20" s="10" customFormat="1">
      <c r="A34">
        <v>30</v>
      </c>
      <c r="B34" s="34">
        <v>42919</v>
      </c>
      <c r="C34" s="32"/>
      <c r="D34" s="1" t="str">
        <f t="shared" si="3"/>
        <v>Breistølen</v>
      </c>
      <c r="E34" s="1" t="s">
        <v>1185</v>
      </c>
      <c r="F34" s="32">
        <v>22</v>
      </c>
      <c r="G34" s="32">
        <f t="shared" si="1"/>
        <v>572</v>
      </c>
      <c r="H34" s="1" t="str">
        <f>VLOOKUP($E34,Hütten!$C$2:$K$73,2,0)</f>
        <v>ja</v>
      </c>
      <c r="I34" s="1"/>
      <c r="J34" s="1" t="str">
        <f>VLOOKUP($E34,Hütten!$C$2:$K$73,3,0)</f>
        <v>nein</v>
      </c>
      <c r="K34" s="1">
        <f>VLOOKUP($E34,Hütten!$C$2:$K$73,4,0)</f>
        <v>0</v>
      </c>
      <c r="L34" s="1" t="str">
        <f>VLOOKUP($E34,Hütten!$C$2:$K$73,5,0)</f>
        <v>N61 08.421 E08 10.521</v>
      </c>
      <c r="M34" s="1" t="str">
        <f>VLOOKUP($E34,Hütten!$C$2:$K$73,6,0)</f>
        <v>https://www.ut.no/hytte/3.1981/</v>
      </c>
      <c r="N34" s="18">
        <f>VLOOKUP($E34,Hütten!$C$2:$K$73,8,0)</f>
        <v>0</v>
      </c>
      <c r="O34" s="1">
        <f>VLOOKUP($E34,Hütten!$C$2:$K$73,9,0)</f>
        <v>0</v>
      </c>
      <c r="P34" s="1" t="e">
        <f>VLOOKUP($E34,Hütten!$C$2:$K$73,10,0)</f>
        <v>#REF!</v>
      </c>
      <c r="Q34" s="1" t="e">
        <f>VLOOKUP($E34,Hütten!$C$2:$K$73,11,0)</f>
        <v>#REF!</v>
      </c>
      <c r="R34"/>
      <c r="S34"/>
      <c r="T34"/>
    </row>
    <row r="35" spans="1:20" s="10" customFormat="1">
      <c r="A35">
        <v>31</v>
      </c>
      <c r="B35" s="34">
        <v>42920</v>
      </c>
      <c r="C35" s="32"/>
      <c r="D35" s="1" t="str">
        <f t="shared" si="3"/>
        <v>Sulebu</v>
      </c>
      <c r="E35" s="1" t="s">
        <v>1186</v>
      </c>
      <c r="F35" s="32">
        <v>20</v>
      </c>
      <c r="G35" s="32">
        <f t="shared" si="1"/>
        <v>592</v>
      </c>
      <c r="H35" s="1" t="e">
        <f>VLOOKUP($E35,Hütten!$C$2:$K$73,2,0)</f>
        <v>#N/A</v>
      </c>
      <c r="I35" s="1">
        <v>5</v>
      </c>
      <c r="J35" s="1" t="e">
        <f>VLOOKUP($E35,Hütten!$C$2:$K$73,3,0)</f>
        <v>#N/A</v>
      </c>
      <c r="K35" s="1" t="e">
        <f>VLOOKUP($E35,Hütten!$C$2:$K$73,4,0)</f>
        <v>#N/A</v>
      </c>
      <c r="L35" s="1" t="e">
        <f>VLOOKUP($E35,Hütten!$C$2:$K$73,5,0)</f>
        <v>#N/A</v>
      </c>
      <c r="M35" s="1" t="e">
        <f>VLOOKUP($E35,Hütten!$C$2:$K$73,6,0)</f>
        <v>#N/A</v>
      </c>
      <c r="N35" s="18" t="e">
        <f>VLOOKUP($E35,Hütten!$C$2:$K$73,8,0)</f>
        <v>#N/A</v>
      </c>
      <c r="O35" s="1" t="e">
        <f>VLOOKUP($E35,Hütten!$C$2:$K$73,9,0)</f>
        <v>#N/A</v>
      </c>
      <c r="P35" s="1" t="e">
        <f>VLOOKUP($E35,Hütten!$C$2:$K$73,10,0)</f>
        <v>#N/A</v>
      </c>
      <c r="Q35" s="1" t="e">
        <f>VLOOKUP($E35,Hütten!$C$2:$K$73,11,0)</f>
        <v>#N/A</v>
      </c>
      <c r="R35"/>
      <c r="S35"/>
      <c r="T35"/>
    </row>
    <row r="36" spans="1:20" s="10" customFormat="1">
      <c r="A36">
        <v>32</v>
      </c>
      <c r="B36" s="34">
        <v>42921</v>
      </c>
      <c r="C36" s="32"/>
      <c r="D36" s="1" t="str">
        <f t="shared" si="3"/>
        <v>Tyin</v>
      </c>
      <c r="E36" s="1" t="s">
        <v>1189</v>
      </c>
      <c r="F36" s="32">
        <v>20</v>
      </c>
      <c r="G36" s="32">
        <f t="shared" si="1"/>
        <v>612</v>
      </c>
      <c r="H36" s="1" t="e">
        <f>VLOOKUP($E36,Hütten!$C$2:$K$73,2,0)</f>
        <v>#N/A</v>
      </c>
      <c r="I36" s="1"/>
      <c r="J36" s="1" t="e">
        <f>VLOOKUP($E36,Hütten!$C$2:$K$73,3,0)</f>
        <v>#N/A</v>
      </c>
      <c r="K36" s="1" t="e">
        <f>VLOOKUP($E36,Hütten!$C$2:$K$73,4,0)</f>
        <v>#N/A</v>
      </c>
      <c r="L36" s="1" t="e">
        <f>VLOOKUP($E36,Hütten!$C$2:$K$73,5,0)</f>
        <v>#N/A</v>
      </c>
      <c r="M36" s="1" t="e">
        <f>VLOOKUP($E36,Hütten!$C$2:$K$73,6,0)</f>
        <v>#N/A</v>
      </c>
      <c r="N36" s="18" t="e">
        <f>VLOOKUP($E36,Hütten!$C$2:$K$73,8,0)</f>
        <v>#N/A</v>
      </c>
      <c r="O36" s="1" t="e">
        <f>VLOOKUP($E36,Hütten!$C$2:$K$73,9,0)</f>
        <v>#N/A</v>
      </c>
      <c r="P36" s="1" t="e">
        <f>VLOOKUP($E36,Hütten!$C$2:$K$73,10,0)</f>
        <v>#N/A</v>
      </c>
      <c r="Q36" s="1" t="e">
        <f>VLOOKUP($E36,Hütten!$C$2:$K$73,11,0)</f>
        <v>#N/A</v>
      </c>
      <c r="R36"/>
      <c r="S36"/>
      <c r="T36"/>
    </row>
    <row r="37" spans="1:20" s="10" customFormat="1">
      <c r="A37">
        <v>33</v>
      </c>
      <c r="B37" s="34">
        <v>42922</v>
      </c>
      <c r="C37" s="32"/>
      <c r="D37" s="1" t="str">
        <f t="shared" si="3"/>
        <v>Fondsbu / Eidsbugard</v>
      </c>
      <c r="E37" s="1" t="s">
        <v>1187</v>
      </c>
      <c r="F37" s="32">
        <v>16</v>
      </c>
      <c r="G37" s="32">
        <f t="shared" si="1"/>
        <v>628</v>
      </c>
      <c r="H37" s="1" t="e">
        <f>VLOOKUP($E37,Hütten!$C$2:$K$73,2,0)</f>
        <v>#N/A</v>
      </c>
      <c r="I37" s="1"/>
      <c r="J37" s="1" t="e">
        <f>VLOOKUP($E37,Hütten!$C$2:$K$73,3,0)</f>
        <v>#N/A</v>
      </c>
      <c r="K37" s="1" t="e">
        <f>VLOOKUP($E37,Hütten!$C$2:$K$73,4,0)</f>
        <v>#N/A</v>
      </c>
      <c r="L37" s="1" t="e">
        <f>VLOOKUP($E37,Hütten!$C$2:$K$73,5,0)</f>
        <v>#N/A</v>
      </c>
      <c r="M37" s="1" t="e">
        <f>VLOOKUP($E37,Hütten!$C$2:$K$73,6,0)</f>
        <v>#N/A</v>
      </c>
      <c r="N37" s="18" t="e">
        <f>VLOOKUP($E37,Hütten!$C$2:$K$73,8,0)</f>
        <v>#N/A</v>
      </c>
      <c r="O37" s="1" t="e">
        <f>VLOOKUP($E37,Hütten!$C$2:$K$73,9,0)</f>
        <v>#N/A</v>
      </c>
      <c r="P37" s="1" t="e">
        <f>VLOOKUP($E37,Hütten!$C$2:$K$73,10,0)</f>
        <v>#N/A</v>
      </c>
      <c r="Q37" s="1" t="e">
        <f>VLOOKUP($E37,Hütten!$C$2:$K$73,11,0)</f>
        <v>#N/A</v>
      </c>
      <c r="R37"/>
      <c r="S37"/>
      <c r="T37"/>
    </row>
    <row r="38" spans="1:20" s="10" customFormat="1">
      <c r="A38">
        <v>34</v>
      </c>
      <c r="B38" s="34">
        <v>42923</v>
      </c>
      <c r="C38" s="32"/>
      <c r="D38" s="1" t="str">
        <f t="shared" si="3"/>
        <v>Yksendalsbu</v>
      </c>
      <c r="E38" s="1" t="s">
        <v>1188</v>
      </c>
      <c r="F38" s="32">
        <v>30</v>
      </c>
      <c r="G38" s="32">
        <f t="shared" si="1"/>
        <v>658</v>
      </c>
      <c r="H38" s="1" t="str">
        <f>VLOOKUP($E38,Hütten!$C$2:$K$73,2,0)</f>
        <v>n.a.</v>
      </c>
      <c r="I38" s="1"/>
      <c r="J38" s="1" t="str">
        <f>VLOOKUP($E38,Hütten!$C$2:$K$73,3,0)</f>
        <v>ja</v>
      </c>
      <c r="K38" s="1">
        <f>VLOOKUP($E38,Hütten!$C$2:$K$73,4,0)</f>
        <v>0</v>
      </c>
      <c r="L38" s="1" t="str">
        <f>VLOOKUP($E38,Hütten!$C$2:$K$73,5,0)</f>
        <v>N61 19.729 E08 47.718</v>
      </c>
      <c r="M38" s="1" t="str">
        <f>VLOOKUP($E38,Hütten!$C$2:$K$73,6,0)</f>
        <v>http://www.bygdin.com</v>
      </c>
      <c r="N38" s="18">
        <f>VLOOKUP($E38,Hütten!$C$2:$K$73,8,0)</f>
        <v>0</v>
      </c>
      <c r="O38" s="1">
        <f>VLOOKUP($E38,Hütten!$C$2:$K$73,9,0)</f>
        <v>0</v>
      </c>
      <c r="P38" s="1" t="e">
        <f>VLOOKUP($E38,Hütten!$C$2:$K$73,10,0)</f>
        <v>#REF!</v>
      </c>
      <c r="Q38" s="1" t="e">
        <f>VLOOKUP($E38,Hütten!$C$2:$K$73,11,0)</f>
        <v>#REF!</v>
      </c>
      <c r="R38"/>
      <c r="S38"/>
      <c r="T38"/>
    </row>
    <row r="39" spans="1:20" s="10" customFormat="1">
      <c r="A39">
        <v>35</v>
      </c>
      <c r="B39" s="34">
        <v>42924</v>
      </c>
      <c r="C39" s="32"/>
      <c r="D39" s="1" t="str">
        <f t="shared" si="3"/>
        <v>Bygdin</v>
      </c>
      <c r="E39" s="1" t="s">
        <v>1190</v>
      </c>
      <c r="F39" s="32">
        <v>30</v>
      </c>
      <c r="G39" s="32">
        <f t="shared" si="1"/>
        <v>688</v>
      </c>
      <c r="H39" s="1" t="str">
        <f>VLOOKUP($E39,Hütten!$C$2:$K$73,2,0)</f>
        <v>ja</v>
      </c>
      <c r="I39" s="1"/>
      <c r="J39" s="1" t="str">
        <f>VLOOKUP($E39,Hütten!$C$2:$K$73,3,0)</f>
        <v>nein</v>
      </c>
      <c r="K39" s="1">
        <f>VLOOKUP($E39,Hütten!$C$2:$K$73,4,0)</f>
        <v>0</v>
      </c>
      <c r="L39" s="1" t="str">
        <f>VLOOKUP($E39,Hütten!$C$2:$K$73,5,0)</f>
        <v>N61 25.578 E09 08.856</v>
      </c>
      <c r="M39" s="1" t="str">
        <f>VLOOKUP($E39,Hütten!$C$2:$K$73,6,0)</f>
        <v>https://www.ut.no/hytte/3.1847/</v>
      </c>
      <c r="N39" s="18">
        <f>VLOOKUP($E39,Hütten!$C$2:$K$73,8,0)</f>
        <v>0</v>
      </c>
      <c r="O39" s="1">
        <f>VLOOKUP($E39,Hütten!$C$2:$K$73,9,0)</f>
        <v>0</v>
      </c>
      <c r="P39" s="1" t="e">
        <f>VLOOKUP($E39,Hütten!$C$2:$K$73,10,0)</f>
        <v>#REF!</v>
      </c>
      <c r="Q39" s="1"/>
      <c r="R39"/>
      <c r="S39"/>
      <c r="T39"/>
    </row>
    <row r="40" spans="1:20" s="10" customFormat="1">
      <c r="A40">
        <v>36</v>
      </c>
      <c r="B40" s="34">
        <v>42925</v>
      </c>
      <c r="C40" s="32"/>
      <c r="D40" s="1" t="str">
        <f t="shared" si="3"/>
        <v>Oskampen</v>
      </c>
      <c r="E40" s="1" t="s">
        <v>230</v>
      </c>
      <c r="F40" s="32">
        <v>25</v>
      </c>
      <c r="G40" s="32">
        <f t="shared" si="1"/>
        <v>713</v>
      </c>
      <c r="H40" s="1" t="str">
        <f>VLOOKUP($E40,Hütten!$C$2:$K$73,2,0)</f>
        <v>Gas HJ</v>
      </c>
      <c r="I40" s="1"/>
      <c r="J40" s="1" t="str">
        <f>VLOOKUP($E40,Hütten!$C$2:$K$73,3,0)</f>
        <v>nein</v>
      </c>
      <c r="K40" s="1">
        <f>VLOOKUP($E40,Hütten!$C$2:$K$73,4,0)</f>
        <v>0</v>
      </c>
      <c r="L40" s="1" t="str">
        <f>VLOOKUP($E40,Hütten!$C$2:$K$73,5,0)</f>
        <v>N61 28.953 E09 22.580</v>
      </c>
      <c r="M40" s="1" t="str">
        <f>VLOOKUP($E40,Hütten!$C$2:$K$73,6,0)</f>
        <v>http://skabu-hyttegrend.no/nederlands/</v>
      </c>
      <c r="N40" s="18">
        <f>VLOOKUP($E40,Hütten!$C$2:$K$73,8,0)</f>
        <v>0</v>
      </c>
      <c r="O40" s="1">
        <f>VLOOKUP($E40,Hütten!$C$2:$K$73,9,0)</f>
        <v>0</v>
      </c>
      <c r="P40" s="1" t="e">
        <f>VLOOKUP($E40,Hütten!$C$2:$K$73,10,0)</f>
        <v>#REF!</v>
      </c>
      <c r="Q40" s="1" t="e">
        <f>VLOOKUP($E40,Hütten!$C$2:$K$73,11,0)</f>
        <v>#REF!</v>
      </c>
      <c r="R40"/>
      <c r="S40"/>
      <c r="T40"/>
    </row>
    <row r="41" spans="1:20" s="10" customFormat="1">
      <c r="A41"/>
      <c r="B41" s="34">
        <v>42926</v>
      </c>
      <c r="C41" s="32"/>
      <c r="D41" s="3" t="s">
        <v>797</v>
      </c>
      <c r="E41" s="3" t="s">
        <v>797</v>
      </c>
      <c r="F41" s="32"/>
      <c r="G41" s="32"/>
      <c r="H41" s="1"/>
      <c r="I41" s="1"/>
      <c r="J41" s="1"/>
      <c r="K41" s="1"/>
      <c r="L41" s="1"/>
      <c r="M41" s="1"/>
      <c r="N41" s="18"/>
      <c r="O41" s="1"/>
      <c r="P41" s="1"/>
      <c r="Q41" s="1"/>
      <c r="R41"/>
      <c r="S41"/>
      <c r="T41"/>
    </row>
    <row r="42" spans="1:20">
      <c r="A42">
        <v>37</v>
      </c>
      <c r="B42" s="34">
        <v>42927</v>
      </c>
      <c r="C42" s="32"/>
      <c r="D42" s="1" t="str">
        <f>E40</f>
        <v>Skabu</v>
      </c>
      <c r="E42" s="1" t="s">
        <v>917</v>
      </c>
      <c r="F42" s="32">
        <v>30</v>
      </c>
      <c r="G42" s="32">
        <f>G40+F42</f>
        <v>743</v>
      </c>
      <c r="H42" s="1" t="e">
        <f>VLOOKUP($E42,Hütten!$C$2:$K$73,2,0)</f>
        <v>#N/A</v>
      </c>
      <c r="I42" s="1">
        <v>1</v>
      </c>
      <c r="J42" s="1" t="e">
        <f>VLOOKUP($E42,Hütten!$C$2:$K$73,3,0)</f>
        <v>#N/A</v>
      </c>
      <c r="K42" s="1" t="e">
        <f>VLOOKUP($E42,Hütten!$C$2:$K$73,4,0)</f>
        <v>#N/A</v>
      </c>
      <c r="L42" s="1" t="e">
        <f>VLOOKUP($E42,Hütten!$C$2:$K$73,5,0)</f>
        <v>#N/A</v>
      </c>
      <c r="M42" s="1" t="e">
        <f>VLOOKUP($E42,Hütten!$C$2:$K$73,6,0)</f>
        <v>#N/A</v>
      </c>
      <c r="N42" s="18" t="e">
        <f>VLOOKUP($E42,Hütten!$C$2:$K$73,8,0)</f>
        <v>#N/A</v>
      </c>
      <c r="O42" s="1" t="e">
        <f>VLOOKUP($E42,Hütten!$C$2:$K$73,9,0)</f>
        <v>#N/A</v>
      </c>
      <c r="P42" s="1" t="e">
        <f>VLOOKUP($E42,Hütten!$C$2:$K$73,10,0)</f>
        <v>#N/A</v>
      </c>
      <c r="Q42" s="1" t="e">
        <f>VLOOKUP($E42,Hütten!$C$2:$K$73,11,0)</f>
        <v>#N/A</v>
      </c>
    </row>
    <row r="43" spans="1:20">
      <c r="A43">
        <v>38</v>
      </c>
      <c r="B43" s="34">
        <v>42928</v>
      </c>
      <c r="C43" s="32"/>
      <c r="D43" s="1" t="str">
        <f>E42</f>
        <v>Krøkla</v>
      </c>
      <c r="E43" s="1" t="s">
        <v>1284</v>
      </c>
      <c r="H43" s="1" t="e">
        <f>VLOOKUP($E43,Hütten!$C$2:$K$73,2,0)</f>
        <v>#N/A</v>
      </c>
      <c r="J43" s="1" t="e">
        <f>VLOOKUP($E43,Hütten!$C$2:$K$73,3,0)</f>
        <v>#N/A</v>
      </c>
      <c r="K43" s="1" t="e">
        <f>VLOOKUP($E43,Hütten!$C$2:$K$73,4,0)</f>
        <v>#N/A</v>
      </c>
      <c r="L43" s="1" t="e">
        <f>VLOOKUP($E43,Hütten!$C$2:$K$73,5,0)</f>
        <v>#N/A</v>
      </c>
      <c r="M43" s="1" t="e">
        <f>VLOOKUP($E43,Hütten!$C$2:$K$73,6,0)</f>
        <v>#N/A</v>
      </c>
      <c r="N43" s="18" t="e">
        <f>VLOOKUP($E43,Hütten!$C$2:$K$73,8,0)</f>
        <v>#N/A</v>
      </c>
      <c r="O43" s="1" t="e">
        <f>VLOOKUP($E43,Hütten!$C$2:$K$73,9,0)</f>
        <v>#N/A</v>
      </c>
      <c r="P43" s="1" t="e">
        <f>VLOOKUP($E43,Hütten!$C$2:$K$73,10,0)</f>
        <v>#N/A</v>
      </c>
      <c r="Q43" s="1" t="e">
        <f>VLOOKUP($E43,Hütten!$C$2:$K$73,11,0)</f>
        <v>#N/A</v>
      </c>
    </row>
    <row r="44" spans="1:20">
      <c r="A44">
        <v>39</v>
      </c>
      <c r="B44" s="34">
        <v>42929</v>
      </c>
      <c r="C44" s="32"/>
      <c r="D44" s="1" t="str">
        <f t="shared" ref="D44:D52" si="4">E43</f>
        <v>Bjørnhollia</v>
      </c>
      <c r="E44" s="1" t="s">
        <v>785</v>
      </c>
      <c r="H44" s="1" t="e">
        <f>VLOOKUP($E44,Hütten!$C$2:$K$73,2,0)</f>
        <v>#N/A</v>
      </c>
      <c r="I44" s="1">
        <v>2</v>
      </c>
      <c r="J44" s="1" t="e">
        <f>VLOOKUP($E44,Hütten!$C$2:$K$73,3,0)</f>
        <v>#N/A</v>
      </c>
      <c r="K44" s="1" t="e">
        <f>VLOOKUP($E44,Hütten!$C$2:$K$73,4,0)</f>
        <v>#N/A</v>
      </c>
      <c r="L44" s="1" t="e">
        <f>VLOOKUP($E44,Hütten!$C$2:$K$73,5,0)</f>
        <v>#N/A</v>
      </c>
      <c r="M44" s="1" t="e">
        <f>VLOOKUP($E44,Hütten!$C$2:$K$73,6,0)</f>
        <v>#N/A</v>
      </c>
      <c r="N44" s="18" t="e">
        <f>VLOOKUP($E44,Hütten!$C$2:$K$73,8,0)</f>
        <v>#N/A</v>
      </c>
      <c r="O44" s="1" t="e">
        <f>VLOOKUP($E44,Hütten!$C$2:$K$73,9,0)</f>
        <v>#N/A</v>
      </c>
      <c r="P44" s="1" t="e">
        <f>VLOOKUP($E44,Hütten!$C$2:$K$73,10,0)</f>
        <v>#N/A</v>
      </c>
      <c r="Q44" s="1" t="e">
        <f>VLOOKUP($E44,Hütten!$C$2:$K$73,11,0)</f>
        <v>#N/A</v>
      </c>
    </row>
    <row r="45" spans="1:20">
      <c r="A45">
        <v>40</v>
      </c>
      <c r="B45" s="34">
        <v>42930</v>
      </c>
      <c r="C45" s="32"/>
      <c r="D45" s="1" t="str">
        <f t="shared" si="4"/>
        <v>Flatseter</v>
      </c>
      <c r="E45" s="1" t="s">
        <v>787</v>
      </c>
      <c r="H45" s="1" t="str">
        <f>VLOOKUP($E45,Hütten!$C$2:$K$73,2,0)</f>
        <v>Gas HJ</v>
      </c>
      <c r="J45" s="1" t="str">
        <f>VLOOKUP($E45,Hütten!$C$2:$K$73,3,0)</f>
        <v>ja</v>
      </c>
      <c r="K45" s="1" t="str">
        <f>VLOOKUP($E45,Hütten!$C$2:$K$73,4,0)</f>
        <v>Dusche Kühlschrank</v>
      </c>
      <c r="L45" s="1" t="str">
        <f>VLOOKUP($E45,Hütten!$C$2:$K$73,5,0)</f>
        <v>N62 07.627 E10 34.425</v>
      </c>
      <c r="M45" s="1" t="str">
        <f>VLOOKUP($E45,Hütten!$C$2:$K$73,6,0)</f>
        <v>http://www.gjeltenbrucamping.no</v>
      </c>
      <c r="N45" s="18" t="str">
        <f>VLOOKUP($E45,Hütten!$C$2:$K$73,8,0)</f>
        <v>Laden</v>
      </c>
      <c r="O45" s="1">
        <f>VLOOKUP($E45,Hütten!$C$2:$K$73,9,0)</f>
        <v>0</v>
      </c>
      <c r="P45" s="1" t="e">
        <f>VLOOKUP($E45,Hütten!$C$2:$K$73,10,0)</f>
        <v>#REF!</v>
      </c>
      <c r="Q45" s="1" t="e">
        <f>VLOOKUP($E45,Hütten!$C$2:$K$73,11,0)</f>
        <v>#REF!</v>
      </c>
    </row>
    <row r="46" spans="1:20">
      <c r="A46">
        <v>41</v>
      </c>
      <c r="B46" s="34">
        <v>42931</v>
      </c>
      <c r="C46" s="32"/>
      <c r="D46" s="1" t="str">
        <f t="shared" si="4"/>
        <v>Alvdal</v>
      </c>
      <c r="E46" s="1" t="s">
        <v>789</v>
      </c>
      <c r="H46" s="1" t="str">
        <f>VLOOKUP($E46,Hütten!$C$2:$K$73,2,0)</f>
        <v>Gas HJ</v>
      </c>
      <c r="J46" s="1" t="str">
        <f>VLOOKUP($E46,Hütten!$C$2:$K$73,3,0)</f>
        <v>Ja</v>
      </c>
      <c r="K46" s="1" t="str">
        <f>VLOOKUP($E46,Hütten!$C$2:$K$73,4,0)</f>
        <v>Restaurant</v>
      </c>
      <c r="L46" s="1" t="str">
        <f>VLOOKUP($E46,Hütten!$C$2:$K$73,5,0)</f>
        <v>N62 16.463 E10 46.635</v>
      </c>
      <c r="M46" s="1" t="str">
        <f>VLOOKUP($E46,Hütten!$C$2:$K$73,6,0)</f>
        <v>http://www.tynsetcamping.no</v>
      </c>
      <c r="N46" s="18" t="str">
        <f>VLOOKUP($E46,Hütten!$C$2:$K$73,8,0)</f>
        <v>Laden</v>
      </c>
      <c r="O46" s="1">
        <f>VLOOKUP($E46,Hütten!$C$2:$K$73,9,0)</f>
        <v>0</v>
      </c>
      <c r="P46" s="1" t="e">
        <f>VLOOKUP($E46,Hütten!$C$2:$K$73,10,0)</f>
        <v>#REF!</v>
      </c>
      <c r="Q46" s="1" t="e">
        <f>VLOOKUP($E46,Hütten!$C$2:$K$73,11,0)</f>
        <v>#REF!</v>
      </c>
    </row>
    <row r="47" spans="1:20">
      <c r="A47">
        <v>42</v>
      </c>
      <c r="B47" s="34">
        <v>42932</v>
      </c>
      <c r="C47" s="32"/>
      <c r="D47" s="21" t="str">
        <f t="shared" si="4"/>
        <v>Tynset</v>
      </c>
      <c r="E47" s="1" t="s">
        <v>18</v>
      </c>
      <c r="H47" s="1" t="str">
        <f>VLOOKUP($E47,Hütten!$C$2:$K$73,2,0)</f>
        <v>ja</v>
      </c>
      <c r="J47" s="1" t="str">
        <f>VLOOKUP($E47,Hütten!$C$2:$K$73,3,0)</f>
        <v>nein</v>
      </c>
      <c r="K47" s="1">
        <f>VLOOKUP($E47,Hütten!$C$2:$K$73,4,0)</f>
        <v>0</v>
      </c>
      <c r="L47" s="1" t="str">
        <f>VLOOKUP($E47,Hütten!$C$2:$K$73,5,0)</f>
        <v>N62 13.434 E10 57.300</v>
      </c>
      <c r="M47" s="1" t="str">
        <f>VLOOKUP($E47,Hütten!$C$2:$K$73,6,0)</f>
        <v>https://www.ut.no/hytte/3.2101/</v>
      </c>
      <c r="N47" s="18">
        <f>VLOOKUP($E47,Hütten!$C$2:$K$73,8,0)</f>
        <v>0</v>
      </c>
      <c r="O47" s="1">
        <f>VLOOKUP($E47,Hütten!$C$2:$K$73,9,0)</f>
        <v>0</v>
      </c>
      <c r="P47" s="1" t="e">
        <f>VLOOKUP($E47,Hütten!$C$2:$K$73,10,0)</f>
        <v>#REF!</v>
      </c>
      <c r="Q47" s="1" t="e">
        <f>VLOOKUP($E47,Hütten!$C$2:$K$73,11,0)</f>
        <v>#REF!</v>
      </c>
    </row>
    <row r="48" spans="1:20">
      <c r="A48">
        <v>43</v>
      </c>
      <c r="B48" s="34">
        <v>42933</v>
      </c>
      <c r="C48" s="32"/>
      <c r="D48" s="21" t="str">
        <f t="shared" si="4"/>
        <v>Knausen</v>
      </c>
      <c r="E48" s="1" t="s">
        <v>8</v>
      </c>
      <c r="H48" s="1" t="e">
        <f>VLOOKUP($E48,Hütten!$C$2:$K$73,2,0)</f>
        <v>#N/A</v>
      </c>
      <c r="J48" s="1" t="e">
        <f>VLOOKUP($E48,Hütten!$C$2:$K$73,3,0)</f>
        <v>#N/A</v>
      </c>
      <c r="K48" s="1" t="e">
        <f>VLOOKUP($E48,Hütten!$C$2:$K$73,4,0)</f>
        <v>#N/A</v>
      </c>
      <c r="L48" s="1" t="e">
        <f>VLOOKUP($E48,Hütten!$C$2:$K$73,5,0)</f>
        <v>#N/A</v>
      </c>
      <c r="M48" s="1" t="e">
        <f>VLOOKUP($E48,Hütten!$C$2:$K$73,6,0)</f>
        <v>#N/A</v>
      </c>
      <c r="N48" s="18" t="e">
        <f>VLOOKUP($E48,Hütten!$C$2:$K$73,8,0)</f>
        <v>#N/A</v>
      </c>
      <c r="O48" s="1" t="e">
        <f>VLOOKUP($E48,Hütten!$C$2:$K$73,9,0)</f>
        <v>#N/A</v>
      </c>
      <c r="P48" s="1" t="e">
        <f>VLOOKUP($E48,Hütten!$C$2:$K$73,10,0)</f>
        <v>#N/A</v>
      </c>
      <c r="Q48" s="1" t="e">
        <f>VLOOKUP($E48,Hütten!$C$2:$K$73,11,0)</f>
        <v>#N/A</v>
      </c>
    </row>
    <row r="49" spans="1:22">
      <c r="A49">
        <v>44</v>
      </c>
      <c r="B49" s="34">
        <v>42934</v>
      </c>
      <c r="C49" s="32"/>
      <c r="D49" s="21" t="str">
        <f t="shared" si="4"/>
        <v>Ellefsplass</v>
      </c>
      <c r="E49" s="1" t="s">
        <v>32</v>
      </c>
      <c r="H49" s="1" t="e">
        <f>VLOOKUP($E49,Hütten!$C$2:$K$73,2,0)</f>
        <v>#N/A</v>
      </c>
      <c r="I49" s="1">
        <v>3</v>
      </c>
      <c r="J49" s="1" t="e">
        <f>VLOOKUP($E49,Hütten!$C$2:$K$73,3,0)</f>
        <v>#N/A</v>
      </c>
      <c r="K49" s="1" t="e">
        <f>VLOOKUP($E49,Hütten!$C$2:$K$73,4,0)</f>
        <v>#N/A</v>
      </c>
      <c r="L49" s="1" t="e">
        <f>VLOOKUP($E49,Hütten!$C$2:$K$73,5,0)</f>
        <v>#N/A</v>
      </c>
      <c r="M49" s="1" t="e">
        <f>VLOOKUP($E49,Hütten!$C$2:$K$73,6,0)</f>
        <v>#N/A</v>
      </c>
      <c r="N49" s="18" t="e">
        <f>VLOOKUP($E49,Hütten!$C$2:$K$73,8,0)</f>
        <v>#N/A</v>
      </c>
      <c r="O49" s="1" t="e">
        <f>VLOOKUP($E49,Hütten!$C$2:$K$73,9,0)</f>
        <v>#N/A</v>
      </c>
      <c r="P49" s="1" t="e">
        <f>VLOOKUP($E49,Hütten!$C$2:$K$73,10,0)</f>
        <v>#N/A</v>
      </c>
      <c r="Q49" s="1" t="e">
        <f>VLOOKUP($E49,Hütten!$C$2:$K$73,11,0)</f>
        <v>#N/A</v>
      </c>
    </row>
    <row r="50" spans="1:22">
      <c r="A50">
        <v>45</v>
      </c>
      <c r="B50" s="34">
        <v>42935</v>
      </c>
      <c r="C50" s="32"/>
      <c r="D50" s="21" t="str">
        <f t="shared" si="4"/>
        <v>Sæter</v>
      </c>
      <c r="E50" s="1" t="s">
        <v>21</v>
      </c>
      <c r="H50" s="1" t="e">
        <f>VLOOKUP($E50,Hütten!$C$2:$K$73,2,0)</f>
        <v>#N/A</v>
      </c>
      <c r="J50" s="1" t="e">
        <f>VLOOKUP($E50,Hütten!$C$2:$K$73,3,0)</f>
        <v>#N/A</v>
      </c>
      <c r="K50" s="1" t="e">
        <f>VLOOKUP($E50,Hütten!$C$2:$K$73,4,0)</f>
        <v>#N/A</v>
      </c>
      <c r="L50" s="1" t="e">
        <f>VLOOKUP($E50,Hütten!$C$2:$K$73,5,0)</f>
        <v>#N/A</v>
      </c>
      <c r="M50" s="1" t="e">
        <f>VLOOKUP($E50,Hütten!$C$2:$K$73,6,0)</f>
        <v>#N/A</v>
      </c>
      <c r="N50" s="18" t="e">
        <f>VLOOKUP($E50,Hütten!$C$2:$K$73,8,0)</f>
        <v>#N/A</v>
      </c>
      <c r="O50" s="1" t="e">
        <f>VLOOKUP($E50,Hütten!$C$2:$K$73,9,0)</f>
        <v>#N/A</v>
      </c>
      <c r="P50" s="1" t="e">
        <f>VLOOKUP($E50,Hütten!$C$2:$K$73,10,0)</f>
        <v>#N/A</v>
      </c>
      <c r="Q50" s="1" t="e">
        <f>VLOOKUP($E50,Hütten!$C$2:$K$73,11,0)</f>
        <v>#N/A</v>
      </c>
    </row>
    <row r="51" spans="1:22">
      <c r="A51">
        <v>46</v>
      </c>
      <c r="B51" s="34">
        <v>42936</v>
      </c>
      <c r="C51" s="32"/>
      <c r="D51" s="21" t="str">
        <f t="shared" si="4"/>
        <v>Langen Gjestegård</v>
      </c>
      <c r="E51" s="1" t="s">
        <v>36</v>
      </c>
      <c r="H51" s="1" t="e">
        <f>VLOOKUP($E51,Hütten!$C$2:$K$73,2,0)</f>
        <v>#N/A</v>
      </c>
      <c r="J51" s="1" t="e">
        <f>VLOOKUP($E51,Hütten!$C$2:$K$73,3,0)</f>
        <v>#N/A</v>
      </c>
      <c r="K51" s="1" t="e">
        <f>VLOOKUP($E51,Hütten!$C$2:$K$73,4,0)</f>
        <v>#N/A</v>
      </c>
      <c r="L51" s="1" t="e">
        <f>VLOOKUP($E51,Hütten!$C$2:$K$73,5,0)</f>
        <v>#N/A</v>
      </c>
      <c r="M51" s="1" t="e">
        <f>VLOOKUP($E51,Hütten!$C$2:$K$73,6,0)</f>
        <v>#N/A</v>
      </c>
      <c r="N51" s="18" t="e">
        <f>VLOOKUP($E51,Hütten!$C$2:$K$73,8,0)</f>
        <v>#N/A</v>
      </c>
      <c r="O51" s="1" t="e">
        <f>VLOOKUP($E51,Hütten!$C$2:$K$73,9,0)</f>
        <v>#N/A</v>
      </c>
      <c r="P51" s="1" t="e">
        <f>VLOOKUP($E51,Hütten!$C$2:$K$73,10,0)</f>
        <v>#N/A</v>
      </c>
      <c r="Q51" s="1" t="e">
        <f>VLOOKUP($E51,Hütten!$C$2:$K$73,11,0)</f>
        <v>#N/A</v>
      </c>
    </row>
    <row r="52" spans="1:22">
      <c r="A52">
        <v>47</v>
      </c>
      <c r="B52" s="34">
        <v>42937</v>
      </c>
      <c r="C52" s="32"/>
      <c r="D52" s="21" t="str">
        <f t="shared" si="4"/>
        <v>Skyddet i Vigla</v>
      </c>
      <c r="E52" s="1" t="s">
        <v>935</v>
      </c>
      <c r="H52" s="1" t="e">
        <f>VLOOKUP($E52,Hütten!$C$2:$K$73,2,0)</f>
        <v>#N/A</v>
      </c>
      <c r="J52" s="1" t="e">
        <f>VLOOKUP($E52,Hütten!$C$2:$K$73,3,0)</f>
        <v>#N/A</v>
      </c>
      <c r="K52" s="1" t="e">
        <f>VLOOKUP($E52,Hütten!$C$2:$K$73,4,0)</f>
        <v>#N/A</v>
      </c>
      <c r="L52" s="1" t="e">
        <f>VLOOKUP($E52,Hütten!$C$2:$K$73,5,0)</f>
        <v>#N/A</v>
      </c>
      <c r="M52" s="1" t="e">
        <f>VLOOKUP($E52,Hütten!$C$2:$K$73,6,0)</f>
        <v>#N/A</v>
      </c>
      <c r="N52" s="18" t="e">
        <f>VLOOKUP($E52,Hütten!$C$2:$K$73,8,0)</f>
        <v>#N/A</v>
      </c>
      <c r="O52" s="1" t="e">
        <f>VLOOKUP($E52,Hütten!$C$2:$K$73,9,0)</f>
        <v>#N/A</v>
      </c>
      <c r="P52" s="1" t="e">
        <f>VLOOKUP($E52,Hütten!$C$2:$K$73,10,0)</f>
        <v>#N/A</v>
      </c>
      <c r="Q52" s="1" t="e">
        <f>VLOOKUP($E52,Hütten!$C$2:$K$73,11,0)</f>
        <v>#N/A</v>
      </c>
    </row>
    <row r="53" spans="1:22">
      <c r="A53">
        <v>48</v>
      </c>
      <c r="B53" s="34">
        <v>42938</v>
      </c>
      <c r="C53" s="32"/>
      <c r="D53" s="20" t="s">
        <v>797</v>
      </c>
      <c r="E53" s="20" t="s">
        <v>797</v>
      </c>
      <c r="H53" s="1" t="e">
        <f>VLOOKUP($E53,Hütten!$C$2:$K$73,2,0)</f>
        <v>#N/A</v>
      </c>
      <c r="J53" s="1" t="e">
        <f>VLOOKUP($E53,Hütten!$C$2:$K$73,3,0)</f>
        <v>#N/A</v>
      </c>
      <c r="K53" s="1" t="e">
        <f>VLOOKUP($E53,Hütten!$C$2:$K$73,4,0)</f>
        <v>#N/A</v>
      </c>
      <c r="L53" s="1" t="e">
        <f>VLOOKUP($E53,Hütten!$C$2:$K$73,5,0)</f>
        <v>#N/A</v>
      </c>
      <c r="M53" s="1" t="e">
        <f>VLOOKUP($E53,Hütten!$C$2:$K$73,6,0)</f>
        <v>#N/A</v>
      </c>
      <c r="N53" s="18" t="e">
        <f>VLOOKUP($E53,Hütten!$C$2:$K$73,8,0)</f>
        <v>#N/A</v>
      </c>
      <c r="O53" s="1" t="e">
        <f>VLOOKUP($E53,Hütten!$C$2:$K$73,9,0)</f>
        <v>#N/A</v>
      </c>
      <c r="P53" s="1" t="e">
        <f>VLOOKUP($E53,Hütten!$C$2:$K$73,10,0)</f>
        <v>#N/A</v>
      </c>
      <c r="Q53" s="1" t="e">
        <f>VLOOKUP($E53,Hütten!$C$2:$K$73,11,0)</f>
        <v>#N/A</v>
      </c>
    </row>
    <row r="54" spans="1:22">
      <c r="A54">
        <v>49</v>
      </c>
      <c r="B54" s="34">
        <v>42939</v>
      </c>
      <c r="C54" s="32"/>
      <c r="D54" s="15" t="str">
        <f>E52</f>
        <v>Fjällnäs camping</v>
      </c>
      <c r="E54" s="1" t="s">
        <v>98</v>
      </c>
      <c r="H54" s="1" t="e">
        <f>VLOOKUP($E54,Hütten!$C$2:$K$73,2,0)</f>
        <v>#N/A</v>
      </c>
      <c r="J54" s="1" t="e">
        <f>VLOOKUP($E54,Hütten!$C$2:$K$73,3,0)</f>
        <v>#N/A</v>
      </c>
      <c r="K54" s="1" t="e">
        <f>VLOOKUP($E54,Hütten!$C$2:$K$73,4,0)</f>
        <v>#N/A</v>
      </c>
      <c r="L54" s="1" t="e">
        <f>VLOOKUP($E54,Hütten!$C$2:$K$73,5,0)</f>
        <v>#N/A</v>
      </c>
      <c r="M54" s="1" t="e">
        <f>VLOOKUP($E54,Hütten!$C$2:$K$73,6,0)</f>
        <v>#N/A</v>
      </c>
      <c r="N54" s="18" t="e">
        <f>VLOOKUP($E54,Hütten!$C$2:$K$73,8,0)</f>
        <v>#N/A</v>
      </c>
      <c r="O54" s="1" t="e">
        <f>VLOOKUP($E54,Hütten!$C$2:$K$73,9,0)</f>
        <v>#N/A</v>
      </c>
      <c r="P54" s="1" t="e">
        <f>VLOOKUP($E54,Hütten!$C$2:$K$73,10,0)</f>
        <v>#N/A</v>
      </c>
      <c r="Q54" s="1" t="e">
        <f>VLOOKUP($E54,Hütten!$C$2:$K$73,11,0)</f>
        <v>#N/A</v>
      </c>
    </row>
    <row r="55" spans="1:22">
      <c r="A55">
        <v>50</v>
      </c>
      <c r="B55" s="34">
        <v>42940</v>
      </c>
      <c r="C55" s="32"/>
      <c r="D55" s="15" t="str">
        <f t="shared" ref="D55:D62" si="5">E54</f>
        <v>Klasberget</v>
      </c>
      <c r="E55" s="1" t="s">
        <v>10</v>
      </c>
      <c r="H55" s="1" t="e">
        <f>VLOOKUP($E55,Hütten!$C$2:$K$73,2,0)</f>
        <v>#N/A</v>
      </c>
      <c r="J55" s="1" t="e">
        <f>VLOOKUP($E55,Hütten!$C$2:$K$73,3,0)</f>
        <v>#N/A</v>
      </c>
      <c r="K55" s="1" t="e">
        <f>VLOOKUP($E55,Hütten!$C$2:$K$73,4,0)</f>
        <v>#N/A</v>
      </c>
      <c r="L55" s="1" t="e">
        <f>VLOOKUP($E55,Hütten!$C$2:$K$73,5,0)</f>
        <v>#N/A</v>
      </c>
      <c r="M55" s="1" t="e">
        <f>VLOOKUP($E55,Hütten!$C$2:$K$73,6,0)</f>
        <v>#N/A</v>
      </c>
      <c r="N55" s="18" t="e">
        <f>VLOOKUP($E55,Hütten!$C$2:$K$73,8,0)</f>
        <v>#N/A</v>
      </c>
      <c r="O55" s="1" t="e">
        <f>VLOOKUP($E55,Hütten!$C$2:$K$73,9,0)</f>
        <v>#N/A</v>
      </c>
      <c r="P55" s="1" t="e">
        <f>VLOOKUP($E55,Hütten!$C$2:$K$73,10,0)</f>
        <v>#N/A</v>
      </c>
      <c r="Q55" s="1" t="e">
        <f>VLOOKUP($E55,Hütten!$C$2:$K$73,11,0)</f>
        <v>#N/A</v>
      </c>
    </row>
    <row r="56" spans="1:22">
      <c r="A56">
        <v>51</v>
      </c>
      <c r="B56" s="34">
        <v>42941</v>
      </c>
      <c r="C56" s="32"/>
      <c r="D56" s="15" t="str">
        <f t="shared" si="5"/>
        <v>Helags Fjällstation</v>
      </c>
      <c r="E56" s="1" t="s">
        <v>99</v>
      </c>
      <c r="H56" s="1" t="e">
        <f>VLOOKUP($E56,Hütten!$C$2:$K$73,2,0)</f>
        <v>#N/A</v>
      </c>
      <c r="J56" s="1" t="e">
        <f>VLOOKUP($E56,Hütten!$C$2:$K$73,3,0)</f>
        <v>#N/A</v>
      </c>
      <c r="K56" s="1" t="e">
        <f>VLOOKUP($E56,Hütten!$C$2:$K$73,4,0)</f>
        <v>#N/A</v>
      </c>
      <c r="L56" s="1" t="e">
        <f>VLOOKUP($E56,Hütten!$C$2:$K$73,5,0)</f>
        <v>#N/A</v>
      </c>
      <c r="M56" s="1" t="e">
        <f>VLOOKUP($E56,Hütten!$C$2:$K$73,6,0)</f>
        <v>#N/A</v>
      </c>
      <c r="N56" s="18" t="e">
        <f>VLOOKUP($E56,Hütten!$C$2:$K$73,8,0)</f>
        <v>#N/A</v>
      </c>
      <c r="O56" s="1" t="e">
        <f>VLOOKUP($E56,Hütten!$C$2:$K$73,9,0)</f>
        <v>#N/A</v>
      </c>
      <c r="P56" s="1" t="e">
        <f>VLOOKUP($E56,Hütten!$C$2:$K$73,10,0)</f>
        <v>#N/A</v>
      </c>
      <c r="Q56" s="1" t="e">
        <f>VLOOKUP($E56,Hütten!$C$2:$K$73,11,0)</f>
        <v>#N/A</v>
      </c>
    </row>
    <row r="57" spans="1:22">
      <c r="A57">
        <v>52</v>
      </c>
      <c r="B57" s="34">
        <v>42942</v>
      </c>
      <c r="C57" s="32"/>
      <c r="D57" s="15" t="str">
        <f t="shared" si="5"/>
        <v>Enkälan</v>
      </c>
      <c r="E57" s="1" t="s">
        <v>941</v>
      </c>
      <c r="H57" s="1" t="e">
        <f>VLOOKUP($E57,Hütten!$C$2:$K$73,2,0)</f>
        <v>#N/A</v>
      </c>
      <c r="J57" s="1" t="e">
        <f>VLOOKUP($E57,Hütten!$C$2:$K$73,3,0)</f>
        <v>#N/A</v>
      </c>
      <c r="K57" s="1" t="e">
        <f>VLOOKUP($E57,Hütten!$C$2:$K$73,4,0)</f>
        <v>#N/A</v>
      </c>
      <c r="L57" s="1" t="e">
        <f>VLOOKUP($E57,Hütten!$C$2:$K$73,5,0)</f>
        <v>#N/A</v>
      </c>
      <c r="M57" s="1" t="e">
        <f>VLOOKUP($E57,Hütten!$C$2:$K$73,6,0)</f>
        <v>#N/A</v>
      </c>
      <c r="N57" s="18" t="e">
        <f>VLOOKUP($E57,Hütten!$C$2:$K$73,8,0)</f>
        <v>#N/A</v>
      </c>
      <c r="O57" s="1" t="e">
        <f>VLOOKUP($E57,Hütten!$C$2:$K$73,9,0)</f>
        <v>#N/A</v>
      </c>
      <c r="P57" s="1" t="e">
        <f>VLOOKUP($E57,Hütten!$C$2:$K$73,10,0)</f>
        <v>#N/A</v>
      </c>
      <c r="Q57" s="1" t="e">
        <f>VLOOKUP($E57,Hütten!$C$2:$K$73,11,0)</f>
        <v>#N/A</v>
      </c>
    </row>
    <row r="58" spans="1:22" s="1" customFormat="1">
      <c r="A58">
        <v>53</v>
      </c>
      <c r="B58" s="34">
        <v>42943</v>
      </c>
      <c r="C58" s="32"/>
      <c r="D58" s="9" t="str">
        <f t="shared" si="5"/>
        <v>Storlien</v>
      </c>
      <c r="E58" s="1" t="s">
        <v>803</v>
      </c>
      <c r="F58" s="9"/>
      <c r="G58" s="9"/>
      <c r="H58" s="1" t="e">
        <f>VLOOKUP($E58,Hütten!$C$2:$K$73,2,0)</f>
        <v>#N/A</v>
      </c>
      <c r="J58" s="1" t="e">
        <f>VLOOKUP($E58,Hütten!$C$2:$K$73,3,0)</f>
        <v>#N/A</v>
      </c>
      <c r="K58" s="1" t="e">
        <f>VLOOKUP($E58,Hütten!$C$2:$K$73,4,0)</f>
        <v>#N/A</v>
      </c>
      <c r="L58" s="1" t="e">
        <f>VLOOKUP($E58,Hütten!$C$2:$K$73,5,0)</f>
        <v>#N/A</v>
      </c>
      <c r="M58" s="1" t="e">
        <f>VLOOKUP($E58,Hütten!$C$2:$K$73,6,0)</f>
        <v>#N/A</v>
      </c>
      <c r="N58" s="18" t="e">
        <f>VLOOKUP($E58,Hütten!$C$2:$K$73,8,0)</f>
        <v>#N/A</v>
      </c>
      <c r="O58" s="1" t="e">
        <f>VLOOKUP($E58,Hütten!$C$2:$K$73,9,0)</f>
        <v>#N/A</v>
      </c>
      <c r="P58" s="1" t="e">
        <f>VLOOKUP($E58,Hütten!$C$2:$K$73,10,0)</f>
        <v>#N/A</v>
      </c>
      <c r="Q58" s="1" t="e">
        <f>VLOOKUP($E58,Hütten!$C$2:$K$73,11,0)</f>
        <v>#N/A</v>
      </c>
      <c r="R58"/>
      <c r="S58"/>
      <c r="T58"/>
      <c r="U58"/>
      <c r="V58"/>
    </row>
    <row r="59" spans="1:22" s="1" customFormat="1">
      <c r="A59">
        <v>54</v>
      </c>
      <c r="B59" s="34">
        <v>42944</v>
      </c>
      <c r="C59" s="32"/>
      <c r="D59" s="9" t="str">
        <f t="shared" si="5"/>
        <v>Skurdalsporten</v>
      </c>
      <c r="E59" s="1" t="s">
        <v>965</v>
      </c>
      <c r="F59" s="9"/>
      <c r="G59" s="9"/>
      <c r="H59" s="1" t="e">
        <f>VLOOKUP($E59,Hütten!$C$2:$K$73,2,0)</f>
        <v>#N/A</v>
      </c>
      <c r="J59" s="1" t="e">
        <f>VLOOKUP($E59,Hütten!$C$2:$K$73,3,0)</f>
        <v>#N/A</v>
      </c>
      <c r="K59" s="1" t="e">
        <f>VLOOKUP($E59,Hütten!$C$2:$K$73,4,0)</f>
        <v>#N/A</v>
      </c>
      <c r="L59" s="1" t="e">
        <f>VLOOKUP($E59,Hütten!$C$2:$K$73,5,0)</f>
        <v>#N/A</v>
      </c>
      <c r="M59" s="1" t="e">
        <f>VLOOKUP($E59,Hütten!$C$2:$K$73,6,0)</f>
        <v>#N/A</v>
      </c>
      <c r="N59" s="18" t="e">
        <f>VLOOKUP($E59,Hütten!$C$2:$K$73,8,0)</f>
        <v>#N/A</v>
      </c>
      <c r="O59" s="1" t="e">
        <f>VLOOKUP($E59,Hütten!$C$2:$K$73,9,0)</f>
        <v>#N/A</v>
      </c>
      <c r="P59" s="1" t="e">
        <f>VLOOKUP($E59,Hütten!$C$2:$K$73,10,0)</f>
        <v>#N/A</v>
      </c>
      <c r="Q59" s="1" t="e">
        <f>VLOOKUP($E59,Hütten!$C$2:$K$73,11,0)</f>
        <v>#N/A</v>
      </c>
      <c r="R59"/>
      <c r="S59"/>
      <c r="T59"/>
      <c r="U59"/>
      <c r="V59"/>
    </row>
    <row r="60" spans="1:22" s="1" customFormat="1">
      <c r="A60">
        <v>55</v>
      </c>
      <c r="B60" s="34">
        <v>42945</v>
      </c>
      <c r="C60" s="32"/>
      <c r="D60" s="1" t="str">
        <f t="shared" si="5"/>
        <v>Angeltjønnhytta</v>
      </c>
      <c r="E60" s="1" t="s">
        <v>806</v>
      </c>
      <c r="F60" s="9"/>
      <c r="G60" s="9"/>
      <c r="H60" s="1" t="str">
        <f>VLOOKUP($E60,Hütten!$C$2:$K$73,2,0)</f>
        <v>ja</v>
      </c>
      <c r="J60" s="1" t="str">
        <f>VLOOKUP($E60,Hütten!$C$2:$K$73,3,0)</f>
        <v>12V</v>
      </c>
      <c r="K60" s="1">
        <f>VLOOKUP($E60,Hütten!$C$2:$K$73,4,0)</f>
        <v>0</v>
      </c>
      <c r="L60" s="1" t="str">
        <f>VLOOKUP($E60,Hütten!$C$2:$K$73,5,0)</f>
        <v>N63 32.535 E11 56.508</v>
      </c>
      <c r="M60" s="1" t="str">
        <f>VLOOKUP($E60,Hütten!$C$2:$K$73,6,0)</f>
        <v>http://www.ut.no/hytte/3.1742/</v>
      </c>
      <c r="N60" s="18">
        <f>VLOOKUP($E60,Hütten!$C$2:$K$73,8,0)</f>
        <v>0</v>
      </c>
      <c r="O60" s="1">
        <f>VLOOKUP($E60,Hütten!$C$2:$K$73,9,0)</f>
        <v>0</v>
      </c>
      <c r="P60" s="1" t="e">
        <f>VLOOKUP($E60,Hütten!$C$2:$K$73,10,0)</f>
        <v>#REF!</v>
      </c>
      <c r="Q60" s="1" t="e">
        <f>VLOOKUP($E60,Hütten!$C$2:$K$73,11,0)</f>
        <v>#REF!</v>
      </c>
      <c r="R60"/>
      <c r="S60"/>
      <c r="T60"/>
      <c r="U60"/>
      <c r="V60"/>
    </row>
    <row r="61" spans="1:22" s="1" customFormat="1">
      <c r="A61">
        <v>56</v>
      </c>
      <c r="B61" s="34">
        <v>42946</v>
      </c>
      <c r="C61" s="32"/>
      <c r="D61" s="1" t="str">
        <f t="shared" si="5"/>
        <v>Ferslia</v>
      </c>
      <c r="E61" s="1" t="s">
        <v>100</v>
      </c>
      <c r="F61" s="9"/>
      <c r="G61" s="9"/>
      <c r="H61" s="1" t="e">
        <f>VLOOKUP($E61,Hütten!$C$2:$K$73,2,0)</f>
        <v>#N/A</v>
      </c>
      <c r="J61" s="1" t="e">
        <f>VLOOKUP($E61,Hütten!$C$2:$K$73,3,0)</f>
        <v>#N/A</v>
      </c>
      <c r="K61" s="1" t="e">
        <f>VLOOKUP($E61,Hütten!$C$2:$K$73,4,0)</f>
        <v>#N/A</v>
      </c>
      <c r="L61" s="1" t="e">
        <f>VLOOKUP($E61,Hütten!$C$2:$K$73,5,0)</f>
        <v>#N/A</v>
      </c>
      <c r="M61" s="1" t="e">
        <f>VLOOKUP($E61,Hütten!$C$2:$K$73,6,0)</f>
        <v>#N/A</v>
      </c>
      <c r="N61" s="18" t="e">
        <f>VLOOKUP($E61,Hütten!$C$2:$K$73,8,0)</f>
        <v>#N/A</v>
      </c>
      <c r="O61" s="1" t="e">
        <f>VLOOKUP($E61,Hütten!$C$2:$K$73,9,0)</f>
        <v>#N/A</v>
      </c>
      <c r="P61" s="1" t="e">
        <f>VLOOKUP($E61,Hütten!$C$2:$K$73,10,0)</f>
        <v>#N/A</v>
      </c>
      <c r="Q61" s="1" t="e">
        <f>VLOOKUP($E61,Hütten!$C$2:$K$73,11,0)</f>
        <v>#N/A</v>
      </c>
      <c r="R61"/>
      <c r="S61"/>
      <c r="T61"/>
      <c r="U61"/>
      <c r="V61"/>
    </row>
    <row r="62" spans="1:22" s="1" customFormat="1">
      <c r="A62">
        <v>57</v>
      </c>
      <c r="B62" s="34">
        <v>42947</v>
      </c>
      <c r="C62" s="32"/>
      <c r="D62" s="1" t="str">
        <f t="shared" si="5"/>
        <v>Sandvika</v>
      </c>
      <c r="E62" s="1" t="s">
        <v>809</v>
      </c>
      <c r="F62" s="9"/>
      <c r="G62" s="9"/>
      <c r="H62" s="1" t="e">
        <f>VLOOKUP($E62,Hütten!$C$2:$K$73,2,0)</f>
        <v>#N/A</v>
      </c>
      <c r="J62" s="1" t="e">
        <f>VLOOKUP($E62,Hütten!$C$2:$K$73,3,0)</f>
        <v>#N/A</v>
      </c>
      <c r="K62" s="1" t="e">
        <f>VLOOKUP($E62,Hütten!$C$2:$K$73,4,0)</f>
        <v>#N/A</v>
      </c>
      <c r="L62" s="1" t="e">
        <f>VLOOKUP($E62,Hütten!$C$2:$K$73,5,0)</f>
        <v>#N/A</v>
      </c>
      <c r="M62" s="1" t="e">
        <f>VLOOKUP($E62,Hütten!$C$2:$K$73,6,0)</f>
        <v>#N/A</v>
      </c>
      <c r="N62" s="18" t="e">
        <f>VLOOKUP($E62,Hütten!$C$2:$K$73,8,0)</f>
        <v>#N/A</v>
      </c>
      <c r="O62" s="1" t="e">
        <f>VLOOKUP($E62,Hütten!$C$2:$K$73,9,0)</f>
        <v>#N/A</v>
      </c>
      <c r="P62" s="1" t="e">
        <f>VLOOKUP($E62,Hütten!$C$2:$K$73,10,0)</f>
        <v>#N/A</v>
      </c>
      <c r="Q62" s="1" t="e">
        <f>VLOOKUP($E62,Hütten!$C$2:$K$73,11,0)</f>
        <v>#N/A</v>
      </c>
      <c r="R62"/>
      <c r="S62"/>
      <c r="T62"/>
      <c r="U62"/>
      <c r="V62"/>
    </row>
    <row r="63" spans="1:22" s="1" customFormat="1">
      <c r="A63">
        <v>58</v>
      </c>
      <c r="B63" s="34">
        <v>42948</v>
      </c>
      <c r="C63" s="32"/>
      <c r="D63" s="20" t="s">
        <v>797</v>
      </c>
      <c r="E63" s="20" t="s">
        <v>797</v>
      </c>
      <c r="F63" s="9"/>
      <c r="G63" s="9"/>
      <c r="H63" s="1" t="e">
        <f>VLOOKUP($E63,Hütten!$C$2:$K$73,2,0)</f>
        <v>#N/A</v>
      </c>
      <c r="J63" s="1" t="e">
        <f>VLOOKUP($E63,Hütten!$C$2:$K$73,3,0)</f>
        <v>#N/A</v>
      </c>
      <c r="K63" s="1" t="e">
        <f>VLOOKUP($E63,Hütten!$C$2:$K$73,4,0)</f>
        <v>#N/A</v>
      </c>
      <c r="L63" s="1" t="e">
        <f>VLOOKUP($E63,Hütten!$C$2:$K$73,5,0)</f>
        <v>#N/A</v>
      </c>
      <c r="M63" s="1" t="e">
        <f>VLOOKUP($E63,Hütten!$C$2:$K$73,6,0)</f>
        <v>#N/A</v>
      </c>
      <c r="N63" s="18" t="e">
        <f>VLOOKUP($E63,Hütten!$C$2:$K$73,8,0)</f>
        <v>#N/A</v>
      </c>
      <c r="O63" s="1" t="e">
        <f>VLOOKUP($E63,Hütten!$C$2:$K$73,9,0)</f>
        <v>#N/A</v>
      </c>
      <c r="P63" s="1" t="e">
        <f>VLOOKUP($E63,Hütten!$C$2:$K$73,10,0)</f>
        <v>#N/A</v>
      </c>
      <c r="Q63" s="1" t="e">
        <f>VLOOKUP($E63,Hütten!$C$2:$K$73,11,0)</f>
        <v>#N/A</v>
      </c>
      <c r="R63"/>
      <c r="S63"/>
      <c r="T63"/>
      <c r="U63"/>
      <c r="V63"/>
    </row>
    <row r="64" spans="1:22" s="1" customFormat="1">
      <c r="A64">
        <v>59</v>
      </c>
      <c r="B64" s="34">
        <v>42949</v>
      </c>
      <c r="C64" s="32"/>
      <c r="D64" s="1" t="str">
        <f>E62</f>
        <v>Svet</v>
      </c>
      <c r="E64" s="1" t="s">
        <v>811</v>
      </c>
      <c r="F64" s="9"/>
      <c r="G64" s="9"/>
      <c r="H64" s="1" t="e">
        <f>VLOOKUP($E64,Hütten!$C$2:$K$73,2,0)</f>
        <v>#N/A</v>
      </c>
      <c r="J64" s="1" t="e">
        <f>VLOOKUP($E64,Hütten!$C$2:$K$73,3,0)</f>
        <v>#N/A</v>
      </c>
      <c r="K64" s="1" t="e">
        <f>VLOOKUP($E64,Hütten!$C$2:$K$73,4,0)</f>
        <v>#N/A</v>
      </c>
      <c r="L64" s="1" t="e">
        <f>VLOOKUP($E64,Hütten!$C$2:$K$73,5,0)</f>
        <v>#N/A</v>
      </c>
      <c r="M64" s="1" t="e">
        <f>VLOOKUP($E64,Hütten!$C$2:$K$73,6,0)</f>
        <v>#N/A</v>
      </c>
      <c r="N64" s="18" t="e">
        <f>VLOOKUP($E64,Hütten!$C$2:$K$73,8,0)</f>
        <v>#N/A</v>
      </c>
      <c r="O64" s="1" t="e">
        <f>VLOOKUP($E64,Hütten!$C$2:$K$73,9,0)</f>
        <v>#N/A</v>
      </c>
      <c r="P64" s="1" t="e">
        <f>VLOOKUP($E64,Hütten!$C$2:$K$73,10,0)</f>
        <v>#N/A</v>
      </c>
      <c r="Q64" s="1" t="e">
        <f>VLOOKUP($E64,Hütten!$C$2:$K$73,11,0)</f>
        <v>#N/A</v>
      </c>
      <c r="R64"/>
      <c r="S64"/>
      <c r="T64"/>
      <c r="U64"/>
      <c r="V64"/>
    </row>
    <row r="65" spans="1:23" s="1" customFormat="1">
      <c r="A65">
        <v>60</v>
      </c>
      <c r="B65" s="34">
        <v>42950</v>
      </c>
      <c r="C65" s="32"/>
      <c r="D65" s="1" t="str">
        <f t="shared" ref="D65:D70" si="6">E64</f>
        <v>Stigdalen</v>
      </c>
      <c r="E65" s="1" t="s">
        <v>12</v>
      </c>
      <c r="F65" s="9"/>
      <c r="G65" s="9"/>
      <c r="H65" s="1" t="str">
        <f>VLOOKUP($E65,Hütten!$C$2:$K$73,2,0)</f>
        <v>n.a.</v>
      </c>
      <c r="J65" s="1" t="str">
        <f>VLOOKUP($E65,Hütten!$C$2:$K$73,3,0)</f>
        <v>12V</v>
      </c>
      <c r="K65" s="1">
        <f>VLOOKUP($E65,Hütten!$C$2:$K$73,4,0)</f>
        <v>0</v>
      </c>
      <c r="L65" s="1" t="str">
        <f>VLOOKUP($E65,Hütten!$C$2:$K$73,5,0)</f>
        <v>N64 03.806 E12 53.782</v>
      </c>
      <c r="M65" s="1" t="str">
        <f>VLOOKUP($E65,Hütten!$C$2:$K$73,6,0)</f>
        <v>http://www.ut.no/hytte/3.1492/</v>
      </c>
      <c r="N65" s="18">
        <f>VLOOKUP($E65,Hütten!$C$2:$K$73,8,0)</f>
        <v>0</v>
      </c>
      <c r="O65" s="1">
        <f>VLOOKUP($E65,Hütten!$C$2:$K$73,9,0)</f>
        <v>0</v>
      </c>
      <c r="P65" s="1" t="e">
        <f>VLOOKUP($E65,Hütten!$C$2:$K$73,10,0)</f>
        <v>#REF!</v>
      </c>
      <c r="Q65" s="1" t="e">
        <f>VLOOKUP($E65,Hütten!$C$2:$K$73,11,0)</f>
        <v>#REF!</v>
      </c>
      <c r="R65"/>
      <c r="S65"/>
      <c r="T65"/>
      <c r="U65"/>
      <c r="V65"/>
    </row>
    <row r="66" spans="1:23" s="1" customFormat="1">
      <c r="A66">
        <v>61</v>
      </c>
      <c r="B66" s="34">
        <v>42951</v>
      </c>
      <c r="C66" s="32"/>
      <c r="D66" s="1" t="str">
        <f t="shared" si="6"/>
        <v>Holden fjellgård, Bekkstuggu</v>
      </c>
      <c r="E66" s="1" t="s">
        <v>52</v>
      </c>
      <c r="F66" s="9"/>
      <c r="G66" s="9"/>
      <c r="H66" s="1" t="e">
        <f>VLOOKUP($E66,Hütten!$C$2:$K$73,2,0)</f>
        <v>#N/A</v>
      </c>
      <c r="J66" s="1" t="e">
        <f>VLOOKUP($E66,Hütten!$C$2:$K$73,3,0)</f>
        <v>#N/A</v>
      </c>
      <c r="K66" s="1" t="e">
        <f>VLOOKUP($E66,Hütten!$C$2:$K$73,4,0)</f>
        <v>#N/A</v>
      </c>
      <c r="L66" s="1" t="e">
        <f>VLOOKUP($E66,Hütten!$C$2:$K$73,5,0)</f>
        <v>#N/A</v>
      </c>
      <c r="M66" s="1" t="e">
        <f>VLOOKUP($E66,Hütten!$C$2:$K$73,6,0)</f>
        <v>#N/A</v>
      </c>
      <c r="N66" s="18" t="e">
        <f>VLOOKUP($E66,Hütten!$C$2:$K$73,8,0)</f>
        <v>#N/A</v>
      </c>
      <c r="O66" s="1" t="e">
        <f>VLOOKUP($E66,Hütten!$C$2:$K$73,9,0)</f>
        <v>#N/A</v>
      </c>
      <c r="P66" s="1" t="e">
        <f>VLOOKUP($E66,Hütten!$C$2:$K$73,10,0)</f>
        <v>#N/A</v>
      </c>
      <c r="Q66" s="1" t="e">
        <f>VLOOKUP($E66,Hütten!$C$2:$K$73,11,0)</f>
        <v>#N/A</v>
      </c>
      <c r="R66"/>
      <c r="S66"/>
      <c r="T66"/>
      <c r="U66"/>
      <c r="V66"/>
    </row>
    <row r="67" spans="1:23" s="1" customFormat="1">
      <c r="A67">
        <v>62</v>
      </c>
      <c r="B67" s="34">
        <v>42952</v>
      </c>
      <c r="C67" s="32"/>
      <c r="D67" s="1" t="str">
        <f t="shared" si="6"/>
        <v>Gjefsjøen Fjellgård</v>
      </c>
      <c r="E67" s="1" t="s">
        <v>815</v>
      </c>
      <c r="F67" s="9"/>
      <c r="G67" s="9"/>
      <c r="H67" s="1" t="e">
        <f>VLOOKUP($E67,Hütten!$C$2:$K$73,2,0)</f>
        <v>#N/A</v>
      </c>
      <c r="J67" s="1" t="e">
        <f>VLOOKUP($E67,Hütten!$C$2:$K$73,3,0)</f>
        <v>#N/A</v>
      </c>
      <c r="K67" s="1" t="e">
        <f>VLOOKUP($E67,Hütten!$C$2:$K$73,4,0)</f>
        <v>#N/A</v>
      </c>
      <c r="L67" s="1" t="e">
        <f>VLOOKUP($E67,Hütten!$C$2:$K$73,5,0)</f>
        <v>#N/A</v>
      </c>
      <c r="M67" s="1" t="e">
        <f>VLOOKUP($E67,Hütten!$C$2:$K$73,6,0)</f>
        <v>#N/A</v>
      </c>
      <c r="N67" s="18" t="e">
        <f>VLOOKUP($E67,Hütten!$C$2:$K$73,8,0)</f>
        <v>#N/A</v>
      </c>
      <c r="O67" s="1" t="e">
        <f>VLOOKUP($E67,Hütten!$C$2:$K$73,9,0)</f>
        <v>#N/A</v>
      </c>
      <c r="P67" s="1" t="e">
        <f>VLOOKUP($E67,Hütten!$C$2:$K$73,10,0)</f>
        <v>#N/A</v>
      </c>
      <c r="Q67" s="1" t="e">
        <f>VLOOKUP($E67,Hütten!$C$2:$K$73,11,0)</f>
        <v>#N/A</v>
      </c>
      <c r="R67"/>
      <c r="S67"/>
      <c r="T67"/>
      <c r="U67"/>
      <c r="V67"/>
    </row>
    <row r="68" spans="1:23">
      <c r="A68">
        <v>63</v>
      </c>
      <c r="B68" s="34">
        <v>42953</v>
      </c>
      <c r="C68" s="32"/>
      <c r="D68" s="1" t="str">
        <f t="shared" si="6"/>
        <v>Urdalsfjellet</v>
      </c>
      <c r="E68" s="1" t="s">
        <v>817</v>
      </c>
      <c r="H68" s="1" t="e">
        <f>VLOOKUP($E68,Hütten!$C$2:$K$73,2,0)</f>
        <v>#N/A</v>
      </c>
      <c r="J68" s="1" t="e">
        <f>VLOOKUP($E68,Hütten!$C$2:$K$73,3,0)</f>
        <v>#N/A</v>
      </c>
      <c r="K68" s="1" t="e">
        <f>VLOOKUP($E68,Hütten!$C$2:$K$73,4,0)</f>
        <v>#N/A</v>
      </c>
      <c r="L68" s="1" t="e">
        <f>VLOOKUP($E68,Hütten!$C$2:$K$73,5,0)</f>
        <v>#N/A</v>
      </c>
      <c r="M68" s="1" t="e">
        <f>VLOOKUP($E68,Hütten!$C$2:$K$73,6,0)</f>
        <v>#N/A</v>
      </c>
      <c r="N68" s="18" t="e">
        <f>VLOOKUP($E68,Hütten!$C$2:$K$73,8,0)</f>
        <v>#N/A</v>
      </c>
      <c r="O68" s="1" t="e">
        <f>VLOOKUP($E68,Hütten!$C$2:$K$73,9,0)</f>
        <v>#N/A</v>
      </c>
      <c r="P68" s="1" t="e">
        <f>VLOOKUP($E68,Hütten!$C$2:$K$73,10,0)</f>
        <v>#N/A</v>
      </c>
      <c r="Q68" s="1" t="e">
        <f>VLOOKUP($E68,Hütten!$C$2:$K$73,11,0)</f>
        <v>#N/A</v>
      </c>
    </row>
    <row r="69" spans="1:23" s="1" customFormat="1">
      <c r="A69">
        <v>64</v>
      </c>
      <c r="B69" s="34">
        <v>42954</v>
      </c>
      <c r="C69" s="32"/>
      <c r="D69" s="1" t="str">
        <f t="shared" si="6"/>
        <v>Nesasen</v>
      </c>
      <c r="E69" s="1" t="s">
        <v>819</v>
      </c>
      <c r="F69" s="9"/>
      <c r="G69" s="9"/>
      <c r="H69" s="1" t="e">
        <f>VLOOKUP($E69,Hütten!$C$2:$K$73,2,0)</f>
        <v>#N/A</v>
      </c>
      <c r="J69" s="1" t="e">
        <f>VLOOKUP($E69,Hütten!$C$2:$K$73,3,0)</f>
        <v>#N/A</v>
      </c>
      <c r="K69" s="1" t="e">
        <f>VLOOKUP($E69,Hütten!$C$2:$K$73,4,0)</f>
        <v>#N/A</v>
      </c>
      <c r="L69" s="1" t="e">
        <f>VLOOKUP($E69,Hütten!$C$2:$K$73,5,0)</f>
        <v>#N/A</v>
      </c>
      <c r="M69" s="1" t="e">
        <f>VLOOKUP($E69,Hütten!$C$2:$K$73,6,0)</f>
        <v>#N/A</v>
      </c>
      <c r="N69" s="18" t="e">
        <f>VLOOKUP($E69,Hütten!$C$2:$K$73,8,0)</f>
        <v>#N/A</v>
      </c>
      <c r="O69" s="1" t="e">
        <f>VLOOKUP($E69,Hütten!$C$2:$K$73,9,0)</f>
        <v>#N/A</v>
      </c>
      <c r="P69" s="1" t="e">
        <f>VLOOKUP($E69,Hütten!$C$2:$K$73,10,0)</f>
        <v>#N/A</v>
      </c>
      <c r="Q69" s="1" t="e">
        <f>VLOOKUP($E69,Hütten!$C$2:$K$73,11,0)</f>
        <v>#N/A</v>
      </c>
      <c r="R69"/>
      <c r="S69"/>
      <c r="T69"/>
      <c r="U69"/>
      <c r="V69"/>
    </row>
    <row r="70" spans="1:23" s="1" customFormat="1">
      <c r="A70">
        <v>65</v>
      </c>
      <c r="B70" s="34">
        <v>42955</v>
      </c>
      <c r="C70" s="32"/>
      <c r="D70" s="1" t="str">
        <f t="shared" si="6"/>
        <v>Kvelia</v>
      </c>
      <c r="E70" s="1" t="s">
        <v>821</v>
      </c>
      <c r="F70" s="9"/>
      <c r="G70" s="9"/>
      <c r="H70" s="1" t="str">
        <f>VLOOKUP($E70,Hütten!$C$2:$K$73,2,0)</f>
        <v>Gas HJ</v>
      </c>
      <c r="J70" s="1" t="str">
        <f>VLOOKUP($E70,Hütten!$C$2:$K$73,3,0)</f>
        <v>nein</v>
      </c>
      <c r="K70" s="1">
        <f>VLOOKUP($E70,Hütten!$C$2:$K$73,4,0)</f>
        <v>0</v>
      </c>
      <c r="L70" s="1" t="str">
        <f>VLOOKUP($E70,Hütten!$C$2:$K$73,5,0)</f>
        <v>N64 46.845 E13 39.223</v>
      </c>
      <c r="M70" s="1">
        <f>VLOOKUP($E70,Hütten!$C$2:$K$73,6,0)</f>
        <v>0</v>
      </c>
      <c r="N70" s="18">
        <f>VLOOKUP($E70,Hütten!$C$2:$K$73,8,0)</f>
        <v>0</v>
      </c>
      <c r="O70" s="1">
        <f>VLOOKUP($E70,Hütten!$C$2:$K$73,9,0)</f>
        <v>0</v>
      </c>
      <c r="P70" s="1" t="e">
        <f>VLOOKUP($E70,Hütten!$C$2:$K$73,10,0)</f>
        <v>#REF!</v>
      </c>
      <c r="Q70" s="1" t="e">
        <f>VLOOKUP($E70,Hütten!$C$2:$K$73,11,0)</f>
        <v>#REF!</v>
      </c>
      <c r="R70"/>
      <c r="S70"/>
      <c r="T70"/>
      <c r="U70"/>
      <c r="V70"/>
    </row>
    <row r="71" spans="1:23" s="1" customFormat="1">
      <c r="A71">
        <v>66</v>
      </c>
      <c r="B71" s="34">
        <v>42956</v>
      </c>
      <c r="C71" s="32"/>
      <c r="D71" s="1" t="str">
        <f>E70</f>
        <v>Austvika</v>
      </c>
      <c r="E71" s="1" t="s">
        <v>823</v>
      </c>
      <c r="F71" s="9"/>
      <c r="G71" s="9"/>
      <c r="H71" s="1" t="str">
        <f>VLOOKUP($E71,Hütten!$C$2:$K$73,2,0)</f>
        <v>n.a.</v>
      </c>
      <c r="J71" s="1" t="str">
        <f>VLOOKUP($E71,Hütten!$C$2:$K$73,3,0)</f>
        <v>ja</v>
      </c>
      <c r="K71" s="1" t="str">
        <f>VLOOKUP($E71,Hütten!$C$2:$K$73,4,0)</f>
        <v>Restaurant</v>
      </c>
      <c r="L71" s="1" t="str">
        <f>VLOOKUP($E71,Hütten!$C$2:$K$73,5,0)</f>
        <v>N64 53.138 E13 34.472</v>
      </c>
      <c r="M71" s="1" t="str">
        <f>VLOOKUP($E71,Hütten!$C$2:$K$73,6,0)</f>
        <v>http://visitborgefjell.com/turist/gjestegård/limingengjestegård#.V91qETsq-IQ</v>
      </c>
      <c r="N71" s="18" t="str">
        <f>VLOOKUP($E71,Hütten!$C$2:$K$73,8,0)</f>
        <v>Laden</v>
      </c>
      <c r="O71" s="1">
        <f>VLOOKUP($E71,Hütten!$C$2:$K$73,9,0)</f>
        <v>0</v>
      </c>
      <c r="P71" s="1" t="e">
        <f>VLOOKUP($E71,Hütten!$C$2:$K$73,10,0)</f>
        <v>#REF!</v>
      </c>
      <c r="Q71" s="1" t="e">
        <f>VLOOKUP($E71,Hütten!$C$2:$K$73,11,0)</f>
        <v>#REF!</v>
      </c>
      <c r="R71"/>
      <c r="S71"/>
      <c r="T71"/>
      <c r="U71"/>
      <c r="V71"/>
      <c r="W71"/>
    </row>
    <row r="72" spans="1:23" s="1" customFormat="1">
      <c r="A72">
        <v>67</v>
      </c>
      <c r="B72" s="34">
        <v>42957</v>
      </c>
      <c r="C72" s="32"/>
      <c r="D72" s="1" t="str">
        <f>E71</f>
        <v>Rojrvik</v>
      </c>
      <c r="E72" s="1" t="s">
        <v>48</v>
      </c>
      <c r="F72" s="9"/>
      <c r="G72" s="9"/>
      <c r="H72" s="1" t="e">
        <f>VLOOKUP($E72,Hütten!$C$2:$K$73,2,0)</f>
        <v>#N/A</v>
      </c>
      <c r="J72" s="1" t="e">
        <f>VLOOKUP($E72,Hütten!$C$2:$K$73,3,0)</f>
        <v>#N/A</v>
      </c>
      <c r="K72" s="1" t="e">
        <f>VLOOKUP($E72,Hütten!$C$2:$K$73,4,0)</f>
        <v>#N/A</v>
      </c>
      <c r="L72" s="1" t="e">
        <f>VLOOKUP($E72,Hütten!$C$2:$K$73,5,0)</f>
        <v>#N/A</v>
      </c>
      <c r="M72" s="1" t="e">
        <f>VLOOKUP($E72,Hütten!$C$2:$K$73,6,0)</f>
        <v>#N/A</v>
      </c>
      <c r="N72" s="18" t="e">
        <f>VLOOKUP($E72,Hütten!$C$2:$K$73,8,0)</f>
        <v>#N/A</v>
      </c>
      <c r="O72" s="1" t="e">
        <f>VLOOKUP($E72,Hütten!$C$2:$K$73,9,0)</f>
        <v>#N/A</v>
      </c>
      <c r="P72" s="1" t="e">
        <f>VLOOKUP($E72,Hütten!$C$2:$K$73,10,0)</f>
        <v>#N/A</v>
      </c>
      <c r="Q72" s="1" t="e">
        <f>VLOOKUP($E72,Hütten!$C$2:$K$73,11,0)</f>
        <v>#N/A</v>
      </c>
      <c r="R72"/>
      <c r="S72"/>
      <c r="T72"/>
      <c r="U72"/>
      <c r="V72"/>
      <c r="W72"/>
    </row>
    <row r="73" spans="1:23" s="1" customFormat="1">
      <c r="A73">
        <v>68</v>
      </c>
      <c r="B73" s="34">
        <v>42958</v>
      </c>
      <c r="C73" s="32"/>
      <c r="D73" s="1" t="str">
        <f>E72</f>
        <v>Borgefjell 1</v>
      </c>
      <c r="E73" s="1" t="s">
        <v>49</v>
      </c>
      <c r="F73" s="9"/>
      <c r="G73" s="9"/>
      <c r="H73" s="1" t="e">
        <f>VLOOKUP($E73,Hütten!$C$2:$K$73,2,0)</f>
        <v>#N/A</v>
      </c>
      <c r="J73" s="1" t="e">
        <f>VLOOKUP($E73,Hütten!$C$2:$K$73,3,0)</f>
        <v>#N/A</v>
      </c>
      <c r="K73" s="1" t="e">
        <f>VLOOKUP($E73,Hütten!$C$2:$K$73,4,0)</f>
        <v>#N/A</v>
      </c>
      <c r="L73" s="1" t="e">
        <f>VLOOKUP($E73,Hütten!$C$2:$K$73,5,0)</f>
        <v>#N/A</v>
      </c>
      <c r="M73" s="1" t="e">
        <f>VLOOKUP($E73,Hütten!$C$2:$K$73,6,0)</f>
        <v>#N/A</v>
      </c>
      <c r="N73" s="18" t="e">
        <f>VLOOKUP($E73,Hütten!$C$2:$K$73,8,0)</f>
        <v>#N/A</v>
      </c>
      <c r="O73" s="1" t="e">
        <f>VLOOKUP($E73,Hütten!$C$2:$K$73,9,0)</f>
        <v>#N/A</v>
      </c>
      <c r="P73" s="1" t="e">
        <f>VLOOKUP($E73,Hütten!$C$2:$K$73,10,0)</f>
        <v>#N/A</v>
      </c>
      <c r="Q73" s="1" t="e">
        <f>VLOOKUP($E73,Hütten!$C$2:$K$73,11,0)</f>
        <v>#N/A</v>
      </c>
      <c r="R73"/>
      <c r="S73"/>
      <c r="T73"/>
      <c r="U73"/>
      <c r="V73"/>
      <c r="W73"/>
    </row>
    <row r="74" spans="1:23" s="1" customFormat="1">
      <c r="A74">
        <v>69</v>
      </c>
      <c r="B74" s="34">
        <v>42959</v>
      </c>
      <c r="C74" s="32"/>
      <c r="D74" s="1" t="str">
        <f>E73</f>
        <v>Borgefjell 2</v>
      </c>
      <c r="E74" s="1" t="s">
        <v>827</v>
      </c>
      <c r="F74" s="9"/>
      <c r="G74" s="9"/>
      <c r="H74" s="1" t="e">
        <f>VLOOKUP($E74,Hütten!$C$2:$K$73,2,0)</f>
        <v>#N/A</v>
      </c>
      <c r="J74" s="1" t="e">
        <f>VLOOKUP($E74,Hütten!$C$2:$K$73,3,0)</f>
        <v>#N/A</v>
      </c>
      <c r="K74" s="1" t="e">
        <f>VLOOKUP($E74,Hütten!$C$2:$K$73,4,0)</f>
        <v>#N/A</v>
      </c>
      <c r="L74" s="1" t="e">
        <f>VLOOKUP($E74,Hütten!$C$2:$K$73,5,0)</f>
        <v>#N/A</v>
      </c>
      <c r="M74" s="1" t="e">
        <f>VLOOKUP($E74,Hütten!$C$2:$K$73,6,0)</f>
        <v>#N/A</v>
      </c>
      <c r="N74" s="18" t="e">
        <f>VLOOKUP($E74,Hütten!$C$2:$K$73,8,0)</f>
        <v>#N/A</v>
      </c>
      <c r="O74" s="1" t="e">
        <f>VLOOKUP($E74,Hütten!$C$2:$K$73,9,0)</f>
        <v>#N/A</v>
      </c>
      <c r="P74" s="1" t="e">
        <f>VLOOKUP($E74,Hütten!$C$2:$K$73,10,0)</f>
        <v>#N/A</v>
      </c>
      <c r="Q74" s="1" t="e">
        <f>VLOOKUP($E74,Hütten!$C$2:$K$73,11,0)</f>
        <v>#N/A</v>
      </c>
      <c r="R74"/>
      <c r="S74"/>
      <c r="T74"/>
      <c r="U74"/>
      <c r="V74"/>
      <c r="W74"/>
    </row>
    <row r="75" spans="1:23" s="1" customFormat="1">
      <c r="A75">
        <v>70</v>
      </c>
      <c r="B75" s="34">
        <v>42960</v>
      </c>
      <c r="C75" s="32"/>
      <c r="D75" s="3" t="s">
        <v>797</v>
      </c>
      <c r="E75" s="3" t="s">
        <v>797</v>
      </c>
      <c r="F75" s="9"/>
      <c r="G75" s="9"/>
      <c r="H75" s="1" t="e">
        <f>VLOOKUP($E75,Hütten!$C$2:$K$73,2,0)</f>
        <v>#N/A</v>
      </c>
      <c r="J75" s="1" t="e">
        <f>VLOOKUP($E75,Hütten!$C$2:$K$73,3,0)</f>
        <v>#N/A</v>
      </c>
      <c r="K75" s="1" t="e">
        <f>VLOOKUP($E75,Hütten!$C$2:$K$73,4,0)</f>
        <v>#N/A</v>
      </c>
      <c r="L75" s="1" t="e">
        <f>VLOOKUP($E75,Hütten!$C$2:$K$73,5,0)</f>
        <v>#N/A</v>
      </c>
      <c r="M75" s="1" t="e">
        <f>VLOOKUP($E75,Hütten!$C$2:$K$73,6,0)</f>
        <v>#N/A</v>
      </c>
      <c r="N75" s="18" t="e">
        <f>VLOOKUP($E75,Hütten!$C$2:$K$73,8,0)</f>
        <v>#N/A</v>
      </c>
      <c r="O75" s="1" t="e">
        <f>VLOOKUP($E75,Hütten!$C$2:$K$73,9,0)</f>
        <v>#N/A</v>
      </c>
      <c r="P75" s="1" t="e">
        <f>VLOOKUP($E75,Hütten!$C$2:$K$73,10,0)</f>
        <v>#N/A</v>
      </c>
      <c r="Q75" s="1" t="e">
        <f>VLOOKUP($E75,Hütten!$C$2:$K$73,11,0)</f>
        <v>#N/A</v>
      </c>
      <c r="R75"/>
      <c r="S75"/>
      <c r="T75"/>
      <c r="U75"/>
      <c r="V75"/>
      <c r="W75"/>
    </row>
    <row r="76" spans="1:23" s="1" customFormat="1">
      <c r="A76">
        <v>71</v>
      </c>
      <c r="B76" s="34">
        <v>42961</v>
      </c>
      <c r="C76" s="32"/>
      <c r="D76" s="1" t="str">
        <f>E74</f>
        <v>Hattfjelldal</v>
      </c>
      <c r="E76" s="1" t="s">
        <v>1006</v>
      </c>
      <c r="F76" s="9"/>
      <c r="G76" s="9"/>
      <c r="H76" s="1" t="str">
        <f>VLOOKUP($E76,Hütten!$C$2:$K$73,2,0)</f>
        <v>Gas HJ</v>
      </c>
      <c r="J76" s="1" t="str">
        <f>VLOOKUP($E76,Hütten!$C$2:$K$73,3,0)</f>
        <v>nein</v>
      </c>
      <c r="K76" s="1" t="str">
        <f>VLOOKUP($E76,Hütten!$C$2:$K$73,4,0)</f>
        <v>reservieren</v>
      </c>
      <c r="L76" s="1" t="str">
        <f>VLOOKUP($E76,Hütten!$C$2:$K$73,5,0)</f>
        <v>N65 17.809 E13 58.530</v>
      </c>
      <c r="M76" s="1" t="str">
        <f>VLOOKUP($E76,Hütten!$C$2:$K$73,6,0)</f>
        <v>https://www.ut.no/hytte/3.1910/</v>
      </c>
      <c r="N76" s="18">
        <f>VLOOKUP($E76,Hütten!$C$2:$K$73,8,0)</f>
        <v>0</v>
      </c>
      <c r="O76" s="1">
        <f>VLOOKUP($E76,Hütten!$C$2:$K$73,9,0)</f>
        <v>0</v>
      </c>
      <c r="P76" s="1" t="e">
        <f>VLOOKUP($E76,Hütten!$C$2:$K$73,10,0)</f>
        <v>#REF!</v>
      </c>
      <c r="Q76" s="1" t="e">
        <f>VLOOKUP($E76,Hütten!$C$2:$K$73,11,0)</f>
        <v>#REF!</v>
      </c>
      <c r="S76"/>
      <c r="T76"/>
      <c r="U76"/>
      <c r="V76"/>
      <c r="W76"/>
    </row>
    <row r="77" spans="1:23">
      <c r="A77">
        <v>72</v>
      </c>
      <c r="B77" s="34">
        <v>42962</v>
      </c>
      <c r="C77" s="32"/>
      <c r="D77" s="1" t="str">
        <f>E76</f>
        <v>Krutvasshytta</v>
      </c>
      <c r="E77" s="9" t="s">
        <v>831</v>
      </c>
      <c r="G77" s="9" t="s">
        <v>279</v>
      </c>
      <c r="H77" s="1" t="e">
        <f>VLOOKUP($E77,Hütten!$C$2:$K$73,2,0)</f>
        <v>#N/A</v>
      </c>
      <c r="J77" s="1" t="e">
        <f>VLOOKUP($E77,Hütten!$C$2:$K$73,3,0)</f>
        <v>#N/A</v>
      </c>
      <c r="K77" s="1" t="e">
        <f>VLOOKUP($E77,Hütten!$C$2:$K$73,4,0)</f>
        <v>#N/A</v>
      </c>
      <c r="L77" s="1" t="e">
        <f>VLOOKUP($E77,Hütten!$C$2:$K$73,5,0)</f>
        <v>#N/A</v>
      </c>
      <c r="M77" s="1" t="e">
        <f>VLOOKUP($E77,Hütten!$C$2:$K$73,6,0)</f>
        <v>#N/A</v>
      </c>
      <c r="N77" s="18" t="e">
        <f>VLOOKUP($E77,Hütten!$C$2:$K$73,8,0)</f>
        <v>#N/A</v>
      </c>
      <c r="O77" s="1" t="e">
        <f>VLOOKUP($E77,Hütten!$C$2:$K$73,9,0)</f>
        <v>#N/A</v>
      </c>
      <c r="P77" s="1" t="e">
        <f>VLOOKUP($E77,Hütten!$C$2:$K$73,10,0)</f>
        <v>#N/A</v>
      </c>
      <c r="Q77" s="1" t="e">
        <f>VLOOKUP($E77,Hütten!$C$2:$K$73,11,0)</f>
        <v>#N/A</v>
      </c>
    </row>
    <row r="78" spans="1:23">
      <c r="B78" s="34">
        <v>42963</v>
      </c>
      <c r="C78" s="32"/>
      <c r="D78" s="1" t="str">
        <f>E77</f>
        <v>Valen</v>
      </c>
      <c r="E78" s="9" t="s">
        <v>279</v>
      </c>
    </row>
    <row r="79" spans="1:23">
      <c r="A79">
        <v>73</v>
      </c>
      <c r="B79" s="34">
        <v>42964</v>
      </c>
      <c r="C79" s="32"/>
      <c r="D79" s="1" t="str">
        <f>E78</f>
        <v>Steik</v>
      </c>
      <c r="E79" s="1" t="s">
        <v>835</v>
      </c>
      <c r="H79" s="1" t="e">
        <f>VLOOKUP($E79,Hütten!$C$2:$K$73,2,0)</f>
        <v>#N/A</v>
      </c>
      <c r="J79" s="1" t="e">
        <f>VLOOKUP($E79,Hütten!$C$2:$K$73,3,0)</f>
        <v>#N/A</v>
      </c>
      <c r="K79" s="1" t="e">
        <f>VLOOKUP($E79,Hütten!$C$2:$K$73,4,0)</f>
        <v>#N/A</v>
      </c>
      <c r="L79" s="1" t="e">
        <f>VLOOKUP($E79,Hütten!$C$2:$K$73,5,0)</f>
        <v>#N/A</v>
      </c>
      <c r="M79" s="1" t="e">
        <f>VLOOKUP($E79,Hütten!$C$2:$K$73,6,0)</f>
        <v>#N/A</v>
      </c>
      <c r="N79" s="18" t="e">
        <f>VLOOKUP($E79,Hütten!$C$2:$K$73,8,0)</f>
        <v>#N/A</v>
      </c>
      <c r="O79" s="1" t="e">
        <f>VLOOKUP($E79,Hütten!$C$2:$K$73,9,0)</f>
        <v>#N/A</v>
      </c>
      <c r="P79" s="1" t="e">
        <f>VLOOKUP($E79,Hütten!$C$2:$K$73,10,0)</f>
        <v>#N/A</v>
      </c>
      <c r="Q79" s="1" t="e">
        <f>VLOOKUP($E79,Hütten!$C$2:$K$73,11,0)</f>
        <v>#N/A</v>
      </c>
    </row>
    <row r="80" spans="1:23">
      <c r="A80">
        <v>74</v>
      </c>
      <c r="B80" s="34">
        <v>42965</v>
      </c>
      <c r="C80" s="32"/>
      <c r="D80" s="1" t="str">
        <f>E79</f>
        <v>Gressvasshytta</v>
      </c>
      <c r="E80" s="1" t="s">
        <v>988</v>
      </c>
      <c r="H80" s="1" t="e">
        <f>VLOOKUP($E80,Hütten!$C$2:$K$73,2,0)</f>
        <v>#N/A</v>
      </c>
      <c r="J80" s="1" t="e">
        <f>VLOOKUP($E80,Hütten!$C$2:$K$73,3,0)</f>
        <v>#N/A</v>
      </c>
      <c r="K80" s="1" t="e">
        <f>VLOOKUP($E80,Hütten!$C$2:$K$73,4,0)</f>
        <v>#N/A</v>
      </c>
      <c r="L80" s="1" t="e">
        <f>VLOOKUP($E80,Hütten!$C$2:$K$73,5,0)</f>
        <v>#N/A</v>
      </c>
      <c r="M80" s="1" t="e">
        <f>VLOOKUP($E80,Hütten!$C$2:$K$73,6,0)</f>
        <v>#N/A</v>
      </c>
      <c r="N80" s="18" t="e">
        <f>VLOOKUP($E80,Hütten!$C$2:$K$73,8,0)</f>
        <v>#N/A</v>
      </c>
      <c r="O80" s="1" t="e">
        <f>VLOOKUP($E80,Hütten!$C$2:$K$73,9,0)</f>
        <v>#N/A</v>
      </c>
      <c r="P80" s="1" t="e">
        <f>VLOOKUP($E80,Hütten!$C$2:$K$73,10,0)</f>
        <v>#N/A</v>
      </c>
      <c r="Q80" s="1" t="e">
        <f>VLOOKUP($E80,Hütten!$C$2:$K$73,11,0)</f>
        <v>#N/A</v>
      </c>
    </row>
    <row r="81" spans="1:20">
      <c r="A81">
        <v>75</v>
      </c>
      <c r="B81" s="34">
        <v>42966</v>
      </c>
      <c r="C81" s="32"/>
      <c r="D81" s="1" t="str">
        <f>E80</f>
        <v>Umbukta fjellstue</v>
      </c>
      <c r="E81" s="1" t="s">
        <v>838</v>
      </c>
      <c r="H81" s="1" t="e">
        <f>VLOOKUP($E81,Hütten!$C$2:$K$73,2,0)</f>
        <v>#N/A</v>
      </c>
      <c r="J81" s="1" t="e">
        <f>VLOOKUP($E81,Hütten!$C$2:$K$73,3,0)</f>
        <v>#N/A</v>
      </c>
      <c r="K81" s="1" t="e">
        <f>VLOOKUP($E81,Hütten!$C$2:$K$73,4,0)</f>
        <v>#N/A</v>
      </c>
      <c r="L81" s="1" t="e">
        <f>VLOOKUP($E81,Hütten!$C$2:$K$73,5,0)</f>
        <v>#N/A</v>
      </c>
      <c r="M81" s="1" t="e">
        <f>VLOOKUP($E81,Hütten!$C$2:$K$73,6,0)</f>
        <v>#N/A</v>
      </c>
      <c r="N81" s="18" t="e">
        <f>VLOOKUP($E81,Hütten!$C$2:$K$73,8,0)</f>
        <v>#N/A</v>
      </c>
      <c r="O81" s="1" t="e">
        <f>VLOOKUP($E81,Hütten!$C$2:$K$73,9,0)</f>
        <v>#N/A</v>
      </c>
      <c r="P81" s="1" t="e">
        <f>VLOOKUP($E81,Hütten!$C$2:$K$73,10,0)</f>
        <v>#N/A</v>
      </c>
      <c r="Q81" s="1" t="e">
        <f>VLOOKUP($E81,Hütten!$C$2:$K$73,11,0)</f>
        <v>#N/A</v>
      </c>
    </row>
    <row r="82" spans="1:20">
      <c r="A82">
        <v>76</v>
      </c>
      <c r="B82" s="34">
        <v>42967</v>
      </c>
      <c r="C82" s="32"/>
      <c r="D82" s="1" t="str">
        <f t="shared" ref="D82:D95" si="7">E81</f>
        <v>Sauvasshytta</v>
      </c>
      <c r="E82" s="1" t="s">
        <v>989</v>
      </c>
      <c r="H82" s="1" t="e">
        <f>VLOOKUP($E82,Hütten!$C$2:$K$73,2,0)</f>
        <v>#N/A</v>
      </c>
      <c r="J82" s="1" t="e">
        <f>VLOOKUP($E82,Hütten!$C$2:$K$73,3,0)</f>
        <v>#N/A</v>
      </c>
      <c r="K82" s="1" t="e">
        <f>VLOOKUP($E82,Hütten!$C$2:$K$73,4,0)</f>
        <v>#N/A</v>
      </c>
      <c r="L82" s="1" t="e">
        <f>VLOOKUP($E82,Hütten!$C$2:$K$73,5,0)</f>
        <v>#N/A</v>
      </c>
      <c r="M82" s="1" t="e">
        <f>VLOOKUP($E82,Hütten!$C$2:$K$73,6,0)</f>
        <v>#N/A</v>
      </c>
      <c r="N82" s="18" t="e">
        <f>VLOOKUP($E82,Hütten!$C$2:$K$73,8,0)</f>
        <v>#N/A</v>
      </c>
      <c r="O82" s="1" t="e">
        <f>VLOOKUP($E82,Hütten!$C$2:$K$73,9,0)</f>
        <v>#N/A</v>
      </c>
      <c r="P82" s="1" t="e">
        <f>VLOOKUP($E82,Hütten!$C$2:$K$73,10,0)</f>
        <v>#N/A</v>
      </c>
      <c r="Q82" s="1" t="e">
        <f>VLOOKUP($E82,Hütten!$C$2:$K$73,11,0)</f>
        <v>#N/A</v>
      </c>
    </row>
    <row r="83" spans="1:20">
      <c r="A83">
        <v>77</v>
      </c>
      <c r="B83" s="34">
        <v>42968</v>
      </c>
      <c r="C83" s="32"/>
      <c r="D83" s="1" t="str">
        <f t="shared" si="7"/>
        <v>Kvitsteindalstunet</v>
      </c>
      <c r="E83" s="1" t="s">
        <v>841</v>
      </c>
      <c r="H83" s="1" t="e">
        <f>VLOOKUP($E83,Hütten!$C$2:$K$73,2,0)</f>
        <v>#N/A</v>
      </c>
      <c r="J83" s="1" t="e">
        <f>VLOOKUP($E83,Hütten!$C$2:$K$73,3,0)</f>
        <v>#N/A</v>
      </c>
      <c r="K83" s="1" t="e">
        <f>VLOOKUP($E83,Hütten!$C$2:$K$73,4,0)</f>
        <v>#N/A</v>
      </c>
      <c r="L83" s="1" t="e">
        <f>VLOOKUP($E83,Hütten!$C$2:$K$73,5,0)</f>
        <v>#N/A</v>
      </c>
      <c r="M83" s="1" t="e">
        <f>VLOOKUP($E83,Hütten!$C$2:$K$73,6,0)</f>
        <v>#N/A</v>
      </c>
      <c r="N83" s="18" t="e">
        <f>VLOOKUP($E83,Hütten!$C$2:$K$73,8,0)</f>
        <v>#N/A</v>
      </c>
      <c r="O83" s="1" t="e">
        <f>VLOOKUP($E83,Hütten!$C$2:$K$73,9,0)</f>
        <v>#N/A</v>
      </c>
      <c r="P83" s="1" t="e">
        <f>VLOOKUP($E83,Hütten!$C$2:$K$73,10,0)</f>
        <v>#N/A</v>
      </c>
      <c r="Q83" s="1" t="e">
        <f>VLOOKUP($E83,Hütten!$C$2:$K$73,11,0)</f>
        <v>#N/A</v>
      </c>
    </row>
    <row r="84" spans="1:20">
      <c r="A84">
        <v>78</v>
      </c>
      <c r="B84" s="34">
        <v>42969</v>
      </c>
      <c r="C84" s="32"/>
      <c r="D84" s="1" t="str">
        <f t="shared" si="7"/>
        <v>Virvasshytta</v>
      </c>
      <c r="E84" s="1" t="s">
        <v>885</v>
      </c>
      <c r="H84" s="1" t="e">
        <f>VLOOKUP($E84,Hütten!$C$2:$K$73,2,0)</f>
        <v>#N/A</v>
      </c>
      <c r="J84" s="1" t="e">
        <f>VLOOKUP($E84,Hütten!$C$2:$K$73,3,0)</f>
        <v>#N/A</v>
      </c>
      <c r="K84" s="1" t="e">
        <f>VLOOKUP($E84,Hütten!$C$2:$K$73,4,0)</f>
        <v>#N/A</v>
      </c>
      <c r="L84" s="1" t="e">
        <f>VLOOKUP($E84,Hütten!$C$2:$K$73,5,0)</f>
        <v>#N/A</v>
      </c>
      <c r="M84" s="1" t="e">
        <f>VLOOKUP($E84,Hütten!$C$2:$K$73,6,0)</f>
        <v>#N/A</v>
      </c>
      <c r="N84" s="18" t="e">
        <f>VLOOKUP($E84,Hütten!$C$2:$K$73,8,0)</f>
        <v>#N/A</v>
      </c>
      <c r="O84" s="1" t="e">
        <f>VLOOKUP($E84,Hütten!$C$2:$K$73,9,0)</f>
        <v>#N/A</v>
      </c>
      <c r="P84" s="1" t="e">
        <f>VLOOKUP($E84,Hütten!$C$2:$K$73,10,0)</f>
        <v>#N/A</v>
      </c>
      <c r="Q84" s="1" t="e">
        <f>VLOOKUP($E84,Hütten!$C$2:$K$73,11,0)</f>
        <v>#N/A</v>
      </c>
    </row>
    <row r="85" spans="1:20">
      <c r="A85">
        <v>79</v>
      </c>
      <c r="B85" s="34">
        <v>42970</v>
      </c>
      <c r="C85" s="32"/>
      <c r="D85" s="1" t="str">
        <f t="shared" si="7"/>
        <v>Bolnastua</v>
      </c>
      <c r="E85" s="1" t="s">
        <v>844</v>
      </c>
      <c r="H85" s="1" t="e">
        <f>VLOOKUP($E85,Hütten!$C$2:$K$73,2,0)</f>
        <v>#N/A</v>
      </c>
      <c r="J85" s="1" t="e">
        <f>VLOOKUP($E85,Hütten!$C$2:$K$73,3,0)</f>
        <v>#N/A</v>
      </c>
      <c r="K85" s="1" t="e">
        <f>VLOOKUP($E85,Hütten!$C$2:$K$73,4,0)</f>
        <v>#N/A</v>
      </c>
      <c r="L85" s="1" t="e">
        <f>VLOOKUP($E85,Hütten!$C$2:$K$73,5,0)</f>
        <v>#N/A</v>
      </c>
      <c r="M85" s="1" t="e">
        <f>VLOOKUP($E85,Hütten!$C$2:$K$73,6,0)</f>
        <v>#N/A</v>
      </c>
      <c r="N85" s="18" t="e">
        <f>VLOOKUP($E85,Hütten!$C$2:$K$73,8,0)</f>
        <v>#N/A</v>
      </c>
      <c r="O85" s="1" t="e">
        <f>VLOOKUP($E85,Hütten!$C$2:$K$73,9,0)</f>
        <v>#N/A</v>
      </c>
      <c r="P85" s="1" t="e">
        <f>VLOOKUP($E85,Hütten!$C$2:$K$73,10,0)</f>
        <v>#N/A</v>
      </c>
      <c r="Q85" s="1" t="e">
        <f>VLOOKUP($E85,Hütten!$C$2:$K$73,11,0)</f>
        <v>#N/A</v>
      </c>
      <c r="T85" s="5"/>
    </row>
    <row r="86" spans="1:20">
      <c r="A86">
        <v>80</v>
      </c>
      <c r="B86" s="34">
        <v>42971</v>
      </c>
      <c r="C86" s="32"/>
      <c r="D86" s="1" t="str">
        <f t="shared" si="7"/>
        <v>Krukkistua</v>
      </c>
      <c r="E86" s="1" t="s">
        <v>23</v>
      </c>
      <c r="H86" s="1" t="e">
        <f>VLOOKUP($E86,Hütten!$C$2:$K$73,2,0)</f>
        <v>#N/A</v>
      </c>
      <c r="J86" s="1" t="e">
        <f>VLOOKUP($E86,Hütten!$C$2:$K$73,3,0)</f>
        <v>#N/A</v>
      </c>
      <c r="K86" s="1" t="e">
        <f>VLOOKUP($E86,Hütten!$C$2:$K$73,4,0)</f>
        <v>#N/A</v>
      </c>
      <c r="L86" s="1" t="e">
        <f>VLOOKUP($E86,Hütten!$C$2:$K$73,5,0)</f>
        <v>#N/A</v>
      </c>
      <c r="M86" s="1" t="e">
        <f>VLOOKUP($E86,Hütten!$C$2:$K$73,6,0)</f>
        <v>#N/A</v>
      </c>
      <c r="N86" s="18" t="e">
        <f>VLOOKUP($E86,Hütten!$C$2:$K$73,8,0)</f>
        <v>#N/A</v>
      </c>
      <c r="O86" s="1" t="e">
        <f>VLOOKUP($E86,Hütten!$C$2:$K$73,9,0)</f>
        <v>#N/A</v>
      </c>
      <c r="P86" s="1" t="e">
        <f>VLOOKUP($E86,Hütten!$C$2:$K$73,10,0)</f>
        <v>#N/A</v>
      </c>
      <c r="Q86" s="1" t="e">
        <f>VLOOKUP($E86,Hütten!$C$2:$K$73,11,0)</f>
        <v>#N/A</v>
      </c>
    </row>
    <row r="87" spans="1:20">
      <c r="A87">
        <v>81</v>
      </c>
      <c r="B87" s="34">
        <v>42972</v>
      </c>
      <c r="C87" s="32"/>
      <c r="D87" s="1" t="str">
        <f t="shared" si="7"/>
        <v>Lønsstua</v>
      </c>
      <c r="E87" s="1" t="s">
        <v>847</v>
      </c>
      <c r="H87" s="1" t="e">
        <f>VLOOKUP($E87,Hütten!$C$2:$K$73,2,0)</f>
        <v>#N/A</v>
      </c>
      <c r="J87" s="1" t="e">
        <f>VLOOKUP($E87,Hütten!$C$2:$K$73,3,0)</f>
        <v>#N/A</v>
      </c>
      <c r="K87" s="1" t="e">
        <f>VLOOKUP($E87,Hütten!$C$2:$K$73,4,0)</f>
        <v>#N/A</v>
      </c>
      <c r="L87" s="1" t="e">
        <f>VLOOKUP($E87,Hütten!$C$2:$K$73,5,0)</f>
        <v>#N/A</v>
      </c>
      <c r="M87" s="1" t="e">
        <f>VLOOKUP($E87,Hütten!$C$2:$K$73,6,0)</f>
        <v>#N/A</v>
      </c>
      <c r="N87" s="18" t="e">
        <f>VLOOKUP($E87,Hütten!$C$2:$K$73,8,0)</f>
        <v>#N/A</v>
      </c>
      <c r="O87" s="1" t="e">
        <f>VLOOKUP($E87,Hütten!$C$2:$K$73,9,0)</f>
        <v>#N/A</v>
      </c>
      <c r="P87" s="1" t="e">
        <f>VLOOKUP($E87,Hütten!$C$2:$K$73,10,0)</f>
        <v>#N/A</v>
      </c>
      <c r="Q87" s="1" t="e">
        <f>VLOOKUP($E87,Hütten!$C$2:$K$73,11,0)</f>
        <v>#N/A</v>
      </c>
    </row>
    <row r="88" spans="1:20">
      <c r="A88">
        <v>82</v>
      </c>
      <c r="B88" s="34">
        <v>42973</v>
      </c>
      <c r="C88" s="32"/>
      <c r="D88" s="1" t="str">
        <f t="shared" si="7"/>
        <v>Argaladhytta</v>
      </c>
      <c r="E88" s="1" t="s">
        <v>992</v>
      </c>
      <c r="H88" s="1" t="e">
        <f>VLOOKUP($E88,Hütten!$C$2:$K$73,2,0)</f>
        <v>#N/A</v>
      </c>
      <c r="J88" s="1" t="e">
        <f>VLOOKUP($E88,Hütten!$C$2:$K$73,3,0)</f>
        <v>#N/A</v>
      </c>
      <c r="K88" s="1" t="e">
        <f>VLOOKUP($E88,Hütten!$C$2:$K$73,4,0)</f>
        <v>#N/A</v>
      </c>
      <c r="L88" s="1" t="e">
        <f>VLOOKUP($E88,Hütten!$C$2:$K$73,5,0)</f>
        <v>#N/A</v>
      </c>
      <c r="M88" s="1" t="e">
        <f>VLOOKUP($E88,Hütten!$C$2:$K$73,6,0)</f>
        <v>#N/A</v>
      </c>
      <c r="N88" s="18" t="e">
        <f>VLOOKUP($E88,Hütten!$C$2:$K$73,8,0)</f>
        <v>#N/A</v>
      </c>
      <c r="O88" s="1" t="e">
        <f>VLOOKUP($E88,Hütten!$C$2:$K$73,9,0)</f>
        <v>#N/A</v>
      </c>
      <c r="P88" s="1" t="e">
        <f>VLOOKUP($E88,Hütten!$C$2:$K$73,10,0)</f>
        <v>#N/A</v>
      </c>
      <c r="Q88" s="1" t="e">
        <f>VLOOKUP($E88,Hütten!$C$2:$K$73,11,0)</f>
        <v>#N/A</v>
      </c>
    </row>
    <row r="89" spans="1:20">
      <c r="A89">
        <v>83</v>
      </c>
      <c r="B89" s="34">
        <v>42974</v>
      </c>
      <c r="C89" s="32"/>
      <c r="D89" s="1" t="str">
        <f t="shared" si="7"/>
        <v>Balvasshytta</v>
      </c>
      <c r="E89" s="1" t="s">
        <v>42</v>
      </c>
      <c r="H89" s="1" t="e">
        <f>VLOOKUP($E89,Hütten!$C$2:$K$73,2,0)</f>
        <v>#N/A</v>
      </c>
      <c r="J89" s="1" t="e">
        <f>VLOOKUP($E89,Hütten!$C$2:$K$73,3,0)</f>
        <v>#N/A</v>
      </c>
      <c r="K89" s="1" t="e">
        <f>VLOOKUP($E89,Hütten!$C$2:$K$73,4,0)</f>
        <v>#N/A</v>
      </c>
      <c r="L89" s="1" t="e">
        <f>VLOOKUP($E89,Hütten!$C$2:$K$73,5,0)</f>
        <v>#N/A</v>
      </c>
      <c r="M89" s="1" t="e">
        <f>VLOOKUP($E89,Hütten!$C$2:$K$73,6,0)</f>
        <v>#N/A</v>
      </c>
      <c r="N89" s="18" t="e">
        <f>VLOOKUP($E89,Hütten!$C$2:$K$73,8,0)</f>
        <v>#N/A</v>
      </c>
      <c r="O89" s="1" t="e">
        <f>VLOOKUP($E89,Hütten!$C$2:$K$73,9,0)</f>
        <v>#N/A</v>
      </c>
      <c r="P89" s="1" t="e">
        <f>VLOOKUP($E89,Hütten!$C$2:$K$73,10,0)</f>
        <v>#N/A</v>
      </c>
      <c r="Q89" s="1" t="e">
        <f>VLOOKUP($E89,Hütten!$C$2:$K$73,11,0)</f>
        <v>#N/A</v>
      </c>
    </row>
    <row r="90" spans="1:20">
      <c r="A90">
        <v>84</v>
      </c>
      <c r="B90" s="34">
        <v>42975</v>
      </c>
      <c r="C90" s="32"/>
      <c r="D90" s="1" t="str">
        <f t="shared" si="7"/>
        <v>Tjoarvihytta</v>
      </c>
      <c r="E90" s="1" t="s">
        <v>1222</v>
      </c>
      <c r="H90" s="1" t="e">
        <f>VLOOKUP($E90,Hütten!$C$2:$K$73,2,0)</f>
        <v>#N/A</v>
      </c>
      <c r="J90" s="1" t="e">
        <f>VLOOKUP($E90,Hütten!$C$2:$K$73,3,0)</f>
        <v>#N/A</v>
      </c>
      <c r="K90" s="1" t="e">
        <f>VLOOKUP($E90,Hütten!$C$2:$K$73,4,0)</f>
        <v>#N/A</v>
      </c>
      <c r="L90" s="1" t="e">
        <f>VLOOKUP($E90,Hütten!$C$2:$K$73,5,0)</f>
        <v>#N/A</v>
      </c>
      <c r="M90" s="1" t="e">
        <f>VLOOKUP($E90,Hütten!$C$2:$K$73,6,0)</f>
        <v>#N/A</v>
      </c>
      <c r="N90" s="18" t="e">
        <f>VLOOKUP($E90,Hütten!$C$2:$K$73,8,0)</f>
        <v>#N/A</v>
      </c>
      <c r="O90" s="1" t="e">
        <f>VLOOKUP($E90,Hütten!$C$2:$K$73,9,0)</f>
        <v>#N/A</v>
      </c>
      <c r="P90" s="1" t="e">
        <f>VLOOKUP($E90,Hütten!$C$2:$K$73,10,0)</f>
        <v>#N/A</v>
      </c>
      <c r="Q90" s="1" t="e">
        <f>VLOOKUP($E90,Hütten!$C$2:$K$73,11,0)</f>
        <v>#N/A</v>
      </c>
    </row>
    <row r="91" spans="1:20">
      <c r="A91">
        <v>85</v>
      </c>
      <c r="B91" s="34">
        <v>42976</v>
      </c>
      <c r="C91" s="32"/>
      <c r="D91" s="20" t="s">
        <v>797</v>
      </c>
      <c r="E91" s="20" t="s">
        <v>797</v>
      </c>
      <c r="H91" s="1" t="e">
        <f>VLOOKUP($E91,Hütten!$C$2:$K$73,2,0)</f>
        <v>#N/A</v>
      </c>
      <c r="J91" s="1" t="e">
        <f>VLOOKUP($E91,Hütten!$C$2:$K$73,3,0)</f>
        <v>#N/A</v>
      </c>
      <c r="K91" s="1" t="e">
        <f>VLOOKUP($E91,Hütten!$C$2:$K$73,4,0)</f>
        <v>#N/A</v>
      </c>
      <c r="L91" s="1" t="e">
        <f>VLOOKUP($E91,Hütten!$C$2:$K$73,5,0)</f>
        <v>#N/A</v>
      </c>
      <c r="M91" s="1" t="e">
        <f>VLOOKUP($E91,Hütten!$C$2:$K$73,6,0)</f>
        <v>#N/A</v>
      </c>
      <c r="N91" s="18" t="e">
        <f>VLOOKUP($E91,Hütten!$C$2:$K$73,8,0)</f>
        <v>#N/A</v>
      </c>
      <c r="O91" s="1" t="e">
        <f>VLOOKUP($E91,Hütten!$C$2:$K$73,9,0)</f>
        <v>#N/A</v>
      </c>
      <c r="P91" s="1" t="e">
        <f>VLOOKUP($E91,Hütten!$C$2:$K$73,10,0)</f>
        <v>#N/A</v>
      </c>
      <c r="Q91" s="1" t="e">
        <f>VLOOKUP($E91,Hütten!$C$2:$K$73,11,0)</f>
        <v>#N/A</v>
      </c>
    </row>
    <row r="92" spans="1:20">
      <c r="A92">
        <v>86</v>
      </c>
      <c r="B92" s="34">
        <v>42977</v>
      </c>
      <c r="C92" s="32"/>
      <c r="D92" s="1" t="str">
        <f>E90</f>
        <v>Ny-Sulitjelma fjellstue</v>
      </c>
      <c r="E92" s="1" t="s">
        <v>33</v>
      </c>
      <c r="H92" s="1" t="e">
        <f>VLOOKUP($E92,Hütten!$C$2:$K$73,2,0)</f>
        <v>#N/A</v>
      </c>
      <c r="J92" s="1" t="e">
        <f>VLOOKUP($E92,Hütten!$C$2:$K$73,3,0)</f>
        <v>#N/A</v>
      </c>
      <c r="K92" s="1" t="e">
        <f>VLOOKUP($E92,Hütten!$C$2:$K$73,4,0)</f>
        <v>#N/A</v>
      </c>
      <c r="L92" s="1" t="e">
        <f>VLOOKUP($E92,Hütten!$C$2:$K$73,5,0)</f>
        <v>#N/A</v>
      </c>
      <c r="M92" s="1" t="e">
        <f>VLOOKUP($E92,Hütten!$C$2:$K$73,6,0)</f>
        <v>#N/A</v>
      </c>
      <c r="N92" s="18" t="e">
        <f>VLOOKUP($E92,Hütten!$C$2:$K$73,8,0)</f>
        <v>#N/A</v>
      </c>
      <c r="O92" s="1" t="e">
        <f>VLOOKUP($E92,Hütten!$C$2:$K$73,9,0)</f>
        <v>#N/A</v>
      </c>
      <c r="P92" s="1" t="e">
        <f>VLOOKUP($E92,Hütten!$C$2:$K$73,10,0)</f>
        <v>#N/A</v>
      </c>
      <c r="Q92" s="1" t="e">
        <f>VLOOKUP($E92,Hütten!$C$2:$K$73,11,0)</f>
        <v>#N/A</v>
      </c>
    </row>
    <row r="93" spans="1:20">
      <c r="A93">
        <v>87</v>
      </c>
      <c r="B93" s="34">
        <v>42978</v>
      </c>
      <c r="C93" s="32"/>
      <c r="D93" s="1" t="str">
        <f t="shared" si="7"/>
        <v>Sårjåsjaure Fjällstuga</v>
      </c>
      <c r="E93" s="1" t="s">
        <v>101</v>
      </c>
      <c r="H93" s="1" t="e">
        <f>VLOOKUP($E93,Hütten!$C$2:$K$73,2,0)</f>
        <v>#N/A</v>
      </c>
      <c r="J93" s="1" t="e">
        <f>VLOOKUP($E93,Hütten!$C$2:$K$73,3,0)</f>
        <v>#N/A</v>
      </c>
      <c r="K93" s="1" t="e">
        <f>VLOOKUP($E93,Hütten!$C$2:$K$73,4,0)</f>
        <v>#N/A</v>
      </c>
      <c r="L93" s="1" t="e">
        <f>VLOOKUP($E93,Hütten!$C$2:$K$73,5,0)</f>
        <v>#N/A</v>
      </c>
      <c r="M93" s="1" t="e">
        <f>VLOOKUP($E93,Hütten!$C$2:$K$73,6,0)</f>
        <v>#N/A</v>
      </c>
      <c r="N93" s="18" t="e">
        <f>VLOOKUP($E93,Hütten!$C$2:$K$73,8,0)</f>
        <v>#N/A</v>
      </c>
      <c r="O93" s="1" t="e">
        <f>VLOOKUP($E93,Hütten!$C$2:$K$73,9,0)</f>
        <v>#N/A</v>
      </c>
      <c r="P93" s="1" t="e">
        <f>VLOOKUP($E93,Hütten!$C$2:$K$73,10,0)</f>
        <v>#N/A</v>
      </c>
      <c r="Q93" s="1" t="e">
        <f>VLOOKUP($E93,Hütten!$C$2:$K$73,11,0)</f>
        <v>#N/A</v>
      </c>
    </row>
    <row r="94" spans="1:20">
      <c r="A94">
        <v>88</v>
      </c>
      <c r="B94" s="34">
        <v>42979</v>
      </c>
      <c r="C94" s="32"/>
      <c r="D94" s="1" t="str">
        <f t="shared" si="7"/>
        <v>Dijedervagge</v>
      </c>
      <c r="E94" s="1" t="s">
        <v>102</v>
      </c>
      <c r="H94" s="1" t="e">
        <f>VLOOKUP($E94,Hütten!$C$2:$K$73,2,0)</f>
        <v>#N/A</v>
      </c>
      <c r="J94" s="1" t="e">
        <f>VLOOKUP($E94,Hütten!$C$2:$K$73,3,0)</f>
        <v>#N/A</v>
      </c>
      <c r="K94" s="1" t="e">
        <f>VLOOKUP($E94,Hütten!$C$2:$K$73,4,0)</f>
        <v>#N/A</v>
      </c>
      <c r="L94" s="1" t="e">
        <f>VLOOKUP($E94,Hütten!$C$2:$K$73,5,0)</f>
        <v>#N/A</v>
      </c>
      <c r="M94" s="1" t="e">
        <f>VLOOKUP($E94,Hütten!$C$2:$K$73,6,0)</f>
        <v>#N/A</v>
      </c>
      <c r="N94" s="18" t="e">
        <f>VLOOKUP($E94,Hütten!$C$2:$K$73,8,0)</f>
        <v>#N/A</v>
      </c>
      <c r="O94" s="1" t="e">
        <f>VLOOKUP($E94,Hütten!$C$2:$K$73,9,0)</f>
        <v>#N/A</v>
      </c>
      <c r="P94" s="1" t="e">
        <f>VLOOKUP($E94,Hütten!$C$2:$K$73,10,0)</f>
        <v>#N/A</v>
      </c>
      <c r="Q94" s="1" t="e">
        <f>VLOOKUP($E94,Hütten!$C$2:$K$73,11,0)</f>
        <v>#N/A</v>
      </c>
    </row>
    <row r="95" spans="1:20">
      <c r="A95">
        <v>89</v>
      </c>
      <c r="B95" s="34">
        <v>42980</v>
      </c>
      <c r="C95" s="32"/>
      <c r="D95" s="1" t="str">
        <f t="shared" si="7"/>
        <v>Vierttjajagasi</v>
      </c>
      <c r="E95" s="1" t="s">
        <v>20</v>
      </c>
      <c r="H95" s="1" t="e">
        <f>VLOOKUP($E95,Hütten!$C$2:$K$73,2,0)</f>
        <v>#N/A</v>
      </c>
      <c r="J95" s="1" t="e">
        <f>VLOOKUP($E95,Hütten!$C$2:$K$73,3,0)</f>
        <v>#N/A</v>
      </c>
      <c r="K95" s="1" t="e">
        <f>VLOOKUP($E95,Hütten!$C$2:$K$73,4,0)</f>
        <v>#N/A</v>
      </c>
      <c r="L95" s="1" t="e">
        <f>VLOOKUP($E95,Hütten!$C$2:$K$73,5,0)</f>
        <v>#N/A</v>
      </c>
      <c r="M95" s="1" t="e">
        <f>VLOOKUP($E95,Hütten!$C$2:$K$73,6,0)</f>
        <v>#N/A</v>
      </c>
      <c r="N95" s="18" t="e">
        <f>VLOOKUP($E95,Hütten!$C$2:$K$73,8,0)</f>
        <v>#N/A</v>
      </c>
      <c r="O95" s="1" t="e">
        <f>VLOOKUP($E95,Hütten!$C$2:$K$73,9,0)</f>
        <v>#N/A</v>
      </c>
      <c r="P95" s="1" t="e">
        <f>VLOOKUP($E95,Hütten!$C$2:$K$73,10,0)</f>
        <v>#N/A</v>
      </c>
      <c r="Q95" s="1" t="e">
        <f>VLOOKUP($E95,Hütten!$C$2:$K$73,11,0)</f>
        <v>#N/A</v>
      </c>
    </row>
    <row r="96" spans="1:20">
      <c r="A96">
        <v>90</v>
      </c>
      <c r="B96" s="34">
        <v>42981</v>
      </c>
      <c r="C96" s="32"/>
      <c r="D96" s="1" t="str">
        <f t="shared" ref="D96:D101" si="8">E95</f>
        <v>Kutjaure Fjällstuga</v>
      </c>
      <c r="E96" s="1" t="s">
        <v>30</v>
      </c>
      <c r="H96" s="1" t="e">
        <f>VLOOKUP($E96,Hütten!$C$2:$K$73,2,0)</f>
        <v>#N/A</v>
      </c>
      <c r="J96" s="1" t="e">
        <f>VLOOKUP($E96,Hütten!$C$2:$K$73,3,0)</f>
        <v>#N/A</v>
      </c>
      <c r="K96" s="1" t="e">
        <f>VLOOKUP($E96,Hütten!$C$2:$K$73,4,0)</f>
        <v>#N/A</v>
      </c>
      <c r="L96" s="1" t="e">
        <f>VLOOKUP($E96,Hütten!$C$2:$K$73,5,0)</f>
        <v>#N/A</v>
      </c>
      <c r="M96" s="1" t="e">
        <f>VLOOKUP($E96,Hütten!$C$2:$K$73,6,0)</f>
        <v>#N/A</v>
      </c>
      <c r="N96" s="18" t="e">
        <f>VLOOKUP($E96,Hütten!$C$2:$K$73,8,0)</f>
        <v>#N/A</v>
      </c>
      <c r="O96" s="1" t="e">
        <f>VLOOKUP($E96,Hütten!$C$2:$K$73,9,0)</f>
        <v>#N/A</v>
      </c>
      <c r="P96" s="1" t="e">
        <f>VLOOKUP($E96,Hütten!$C$2:$K$73,10,0)</f>
        <v>#N/A</v>
      </c>
      <c r="Q96" s="1" t="e">
        <f>VLOOKUP($E96,Hütten!$C$2:$K$73,11,0)</f>
        <v>#N/A</v>
      </c>
    </row>
    <row r="97" spans="1:22">
      <c r="A97">
        <v>91</v>
      </c>
      <c r="B97" s="34">
        <v>42982</v>
      </c>
      <c r="C97" s="32"/>
      <c r="D97" s="1" t="str">
        <f t="shared" si="8"/>
        <v>Ritsem Fjällstation</v>
      </c>
      <c r="E97" s="1" t="s">
        <v>858</v>
      </c>
      <c r="H97" s="1" t="e">
        <f>VLOOKUP($E97,Hütten!$C$2:$K$73,2,0)</f>
        <v>#N/A</v>
      </c>
      <c r="J97" s="1" t="e">
        <f>VLOOKUP($E97,Hütten!$C$2:$K$73,3,0)</f>
        <v>#N/A</v>
      </c>
      <c r="K97" s="1" t="e">
        <f>VLOOKUP($E97,Hütten!$C$2:$K$73,4,0)</f>
        <v>#N/A</v>
      </c>
      <c r="L97" s="1" t="e">
        <f>VLOOKUP($E97,Hütten!$C$2:$K$73,5,0)</f>
        <v>#N/A</v>
      </c>
      <c r="M97" s="1" t="e">
        <f>VLOOKUP($E97,Hütten!$C$2:$K$73,6,0)</f>
        <v>#N/A</v>
      </c>
      <c r="N97" s="18" t="e">
        <f>VLOOKUP($E97,Hütten!$C$2:$K$73,8,0)</f>
        <v>#N/A</v>
      </c>
      <c r="O97" s="1" t="e">
        <f>VLOOKUP($E97,Hütten!$C$2:$K$73,9,0)</f>
        <v>#N/A</v>
      </c>
      <c r="P97" s="1" t="e">
        <f>VLOOKUP($E97,Hütten!$C$2:$K$73,10,0)</f>
        <v>#N/A</v>
      </c>
      <c r="Q97" s="1" t="e">
        <f>VLOOKUP($E97,Hütten!$C$2:$K$73,11,0)</f>
        <v>#N/A</v>
      </c>
    </row>
    <row r="98" spans="1:22">
      <c r="A98">
        <v>92</v>
      </c>
      <c r="B98" s="34">
        <v>42983</v>
      </c>
      <c r="C98" s="32"/>
      <c r="D98" s="1" t="str">
        <f t="shared" si="8"/>
        <v>Sitasjaure</v>
      </c>
      <c r="E98" s="1" t="s">
        <v>168</v>
      </c>
      <c r="H98" s="1" t="e">
        <f>VLOOKUP($E98,Hütten!$C$2:$K$73,2,0)</f>
        <v>#N/A</v>
      </c>
      <c r="J98" s="1" t="e">
        <f>VLOOKUP($E98,Hütten!$C$2:$K$73,3,0)</f>
        <v>#N/A</v>
      </c>
      <c r="K98" s="1" t="e">
        <f>VLOOKUP($E98,Hütten!$C$2:$K$73,4,0)</f>
        <v>#N/A</v>
      </c>
      <c r="L98" s="1" t="e">
        <f>VLOOKUP($E98,Hütten!$C$2:$K$73,5,0)</f>
        <v>#N/A</v>
      </c>
      <c r="M98" s="1" t="e">
        <f>VLOOKUP($E98,Hütten!$C$2:$K$73,6,0)</f>
        <v>#N/A</v>
      </c>
      <c r="N98" s="18" t="e">
        <f>VLOOKUP($E98,Hütten!$C$2:$K$73,8,0)</f>
        <v>#N/A</v>
      </c>
      <c r="O98" s="1" t="e">
        <f>VLOOKUP($E98,Hütten!$C$2:$K$73,9,0)</f>
        <v>#N/A</v>
      </c>
      <c r="P98" s="1" t="e">
        <f>VLOOKUP($E98,Hütten!$C$2:$K$73,10,0)</f>
        <v>#N/A</v>
      </c>
      <c r="Q98" s="1" t="e">
        <f>VLOOKUP($E98,Hütten!$C$2:$K$73,11,0)</f>
        <v>#N/A</v>
      </c>
    </row>
    <row r="99" spans="1:22">
      <c r="A99">
        <v>93</v>
      </c>
      <c r="B99" s="34">
        <v>42984</v>
      </c>
      <c r="C99" s="32"/>
      <c r="D99" s="1" t="str">
        <f t="shared" si="8"/>
        <v>Gaskkamus</v>
      </c>
      <c r="E99" s="1" t="s">
        <v>103</v>
      </c>
      <c r="H99" s="1" t="e">
        <f>VLOOKUP($E99,Hütten!$C$2:$K$73,2,0)</f>
        <v>#N/A</v>
      </c>
      <c r="J99" s="1" t="e">
        <f>VLOOKUP($E99,Hütten!$C$2:$K$73,3,0)</f>
        <v>#N/A</v>
      </c>
      <c r="K99" s="1" t="e">
        <f>VLOOKUP($E99,Hütten!$C$2:$K$73,4,0)</f>
        <v>#N/A</v>
      </c>
      <c r="L99" s="1" t="e">
        <f>VLOOKUP($E99,Hütten!$C$2:$K$73,5,0)</f>
        <v>#N/A</v>
      </c>
      <c r="M99" s="1" t="e">
        <f>VLOOKUP($E99,Hütten!$C$2:$K$73,6,0)</f>
        <v>#N/A</v>
      </c>
      <c r="N99" s="18" t="e">
        <f>VLOOKUP($E99,Hütten!$C$2:$K$73,8,0)</f>
        <v>#N/A</v>
      </c>
      <c r="O99" s="1" t="e">
        <f>VLOOKUP($E99,Hütten!$C$2:$K$73,9,0)</f>
        <v>#N/A</v>
      </c>
      <c r="P99" s="1" t="e">
        <f>VLOOKUP($E99,Hütten!$C$2:$K$73,10,0)</f>
        <v>#N/A</v>
      </c>
      <c r="Q99" s="1" t="e">
        <f>VLOOKUP($E99,Hütten!$C$2:$K$73,11,0)</f>
        <v>#N/A</v>
      </c>
    </row>
    <row r="100" spans="1:22" s="1" customFormat="1">
      <c r="A100">
        <v>94</v>
      </c>
      <c r="B100" s="34">
        <v>42985</v>
      </c>
      <c r="C100" s="32"/>
      <c r="D100" s="1" t="str">
        <f t="shared" si="8"/>
        <v>Tjäkta</v>
      </c>
      <c r="E100" s="1" t="s">
        <v>0</v>
      </c>
      <c r="F100" s="9"/>
      <c r="G100" s="9"/>
      <c r="H100" s="1" t="e">
        <f>VLOOKUP($E100,Hütten!$C$2:$K$73,2,0)</f>
        <v>#N/A</v>
      </c>
      <c r="J100" s="1" t="e">
        <f>VLOOKUP($E100,Hütten!$C$2:$K$73,3,0)</f>
        <v>#N/A</v>
      </c>
      <c r="K100" s="1" t="e">
        <f>VLOOKUP($E100,Hütten!$C$2:$K$73,4,0)</f>
        <v>#N/A</v>
      </c>
      <c r="L100" s="1" t="e">
        <f>VLOOKUP($E100,Hütten!$C$2:$K$73,5,0)</f>
        <v>#N/A</v>
      </c>
      <c r="M100" s="1" t="e">
        <f>VLOOKUP($E100,Hütten!$C$2:$K$73,6,0)</f>
        <v>#N/A</v>
      </c>
      <c r="N100" s="18" t="e">
        <f>VLOOKUP($E100,Hütten!$C$2:$K$73,8,0)</f>
        <v>#N/A</v>
      </c>
      <c r="O100" s="1" t="e">
        <f>VLOOKUP($E100,Hütten!$C$2:$K$73,9,0)</f>
        <v>#N/A</v>
      </c>
      <c r="P100" s="1" t="e">
        <f>VLOOKUP($E100,Hütten!$C$2:$K$73,10,0)</f>
        <v>#N/A</v>
      </c>
      <c r="Q100" s="1" t="e">
        <f>VLOOKUP($E100,Hütten!$C$2:$K$73,11,0)</f>
        <v>#N/A</v>
      </c>
      <c r="R100"/>
      <c r="S100"/>
      <c r="T100"/>
      <c r="U100"/>
      <c r="V100"/>
    </row>
    <row r="101" spans="1:22" s="1" customFormat="1">
      <c r="A101">
        <v>95</v>
      </c>
      <c r="B101" s="34">
        <v>42986</v>
      </c>
      <c r="C101" s="32"/>
      <c r="D101" s="1" t="str">
        <f t="shared" si="8"/>
        <v>Abiskojaure Fjällstuga</v>
      </c>
      <c r="E101" s="1" t="s">
        <v>1316</v>
      </c>
      <c r="F101" s="9"/>
      <c r="G101" s="9"/>
      <c r="H101" s="1" t="e">
        <f>VLOOKUP($E101,Hütten!$C$2:$K$73,2,0)</f>
        <v>#N/A</v>
      </c>
      <c r="J101" s="1" t="e">
        <f>VLOOKUP($E101,Hütten!$C$2:$K$73,3,0)</f>
        <v>#N/A</v>
      </c>
      <c r="K101" s="1" t="e">
        <f>VLOOKUP($E101,Hütten!$C$2:$K$73,4,0)</f>
        <v>#N/A</v>
      </c>
      <c r="L101" s="1" t="e">
        <f>VLOOKUP($E101,Hütten!$C$2:$K$73,5,0)</f>
        <v>#N/A</v>
      </c>
      <c r="M101" s="1" t="e">
        <f>VLOOKUP($E101,Hütten!$C$2:$K$73,6,0)</f>
        <v>#N/A</v>
      </c>
      <c r="N101" s="18" t="e">
        <f>VLOOKUP($E101,Hütten!$C$2:$K$73,8,0)</f>
        <v>#N/A</v>
      </c>
      <c r="O101" s="1" t="e">
        <f>VLOOKUP($E101,Hütten!$C$2:$K$73,9,0)</f>
        <v>#N/A</v>
      </c>
      <c r="P101" s="1" t="e">
        <f>VLOOKUP($E101,Hütten!$C$2:$K$73,10,0)</f>
        <v>#N/A</v>
      </c>
      <c r="Q101" s="1" t="e">
        <f>VLOOKUP($E101,Hütten!$C$2:$K$73,11,0)</f>
        <v>#N/A</v>
      </c>
      <c r="R101"/>
      <c r="S101"/>
      <c r="T101"/>
      <c r="U101"/>
      <c r="V101"/>
    </row>
    <row r="102" spans="1:22" s="1" customFormat="1">
      <c r="A102">
        <v>96</v>
      </c>
      <c r="B102" s="34">
        <v>42987</v>
      </c>
      <c r="C102" s="32"/>
      <c r="D102" s="20" t="s">
        <v>797</v>
      </c>
      <c r="E102" s="20" t="s">
        <v>797</v>
      </c>
      <c r="F102" s="9"/>
      <c r="G102" s="9"/>
      <c r="H102" s="1" t="e">
        <f>VLOOKUP($E102,Hütten!$C$2:$K$73,2,0)</f>
        <v>#N/A</v>
      </c>
      <c r="J102" s="1" t="e">
        <f>VLOOKUP($E102,Hütten!$C$2:$K$73,3,0)</f>
        <v>#N/A</v>
      </c>
      <c r="K102" s="1" t="e">
        <f>VLOOKUP($E102,Hütten!$C$2:$K$73,4,0)</f>
        <v>#N/A</v>
      </c>
      <c r="L102" s="1" t="e">
        <f>VLOOKUP($E102,Hütten!$C$2:$K$73,5,0)</f>
        <v>#N/A</v>
      </c>
      <c r="M102" s="1" t="e">
        <f>VLOOKUP($E102,Hütten!$C$2:$K$73,6,0)</f>
        <v>#N/A</v>
      </c>
      <c r="N102" s="18" t="e">
        <f>VLOOKUP($E102,Hütten!$C$2:$K$73,8,0)</f>
        <v>#N/A</v>
      </c>
      <c r="O102" s="1" t="e">
        <f>VLOOKUP($E102,Hütten!$C$2:$K$73,9,0)</f>
        <v>#N/A</v>
      </c>
      <c r="P102" s="1" t="e">
        <f>VLOOKUP($E102,Hütten!$C$2:$K$73,10,0)</f>
        <v>#N/A</v>
      </c>
      <c r="Q102" s="1" t="e">
        <f>VLOOKUP($E102,Hütten!$C$2:$K$73,11,0)</f>
        <v>#N/A</v>
      </c>
      <c r="R102"/>
      <c r="S102"/>
      <c r="T102"/>
      <c r="U102"/>
      <c r="V102"/>
    </row>
    <row r="103" spans="1:22" s="1" customFormat="1">
      <c r="A103">
        <v>97</v>
      </c>
      <c r="B103" s="34">
        <v>42988</v>
      </c>
      <c r="C103" s="32"/>
      <c r="D103" s="1" t="str">
        <f>E101</f>
        <v>Abisko Turiststation</v>
      </c>
      <c r="E103" s="1" t="s">
        <v>868</v>
      </c>
      <c r="F103" s="9"/>
      <c r="G103" s="9"/>
      <c r="H103" s="1" t="e">
        <f>VLOOKUP($E103,Hütten!$C$2:$K$73,2,0)</f>
        <v>#N/A</v>
      </c>
      <c r="J103" s="1" t="e">
        <f>VLOOKUP($E103,Hütten!$C$2:$K$73,3,0)</f>
        <v>#N/A</v>
      </c>
      <c r="K103" s="1" t="e">
        <f>VLOOKUP($E103,Hütten!$C$2:$K$73,4,0)</f>
        <v>#N/A</v>
      </c>
      <c r="L103" s="1" t="e">
        <f>VLOOKUP($E103,Hütten!$C$2:$K$73,5,0)</f>
        <v>#N/A</v>
      </c>
      <c r="M103" s="1" t="e">
        <f>VLOOKUP($E103,Hütten!$C$2:$K$73,6,0)</f>
        <v>#N/A</v>
      </c>
      <c r="N103" s="18" t="e">
        <f>VLOOKUP($E103,Hütten!$C$2:$K$73,8,0)</f>
        <v>#N/A</v>
      </c>
      <c r="O103" s="1" t="e">
        <f>VLOOKUP($E103,Hütten!$C$2:$K$73,9,0)</f>
        <v>#N/A</v>
      </c>
      <c r="P103" s="1" t="e">
        <f>VLOOKUP($E103,Hütten!$C$2:$K$73,10,0)</f>
        <v>#N/A</v>
      </c>
      <c r="Q103" s="1" t="e">
        <f>VLOOKUP($E103,Hütten!$C$2:$K$73,11,0)</f>
        <v>#N/A</v>
      </c>
      <c r="R103"/>
      <c r="S103"/>
      <c r="T103"/>
      <c r="U103"/>
      <c r="V103"/>
    </row>
    <row r="104" spans="1:22" s="1" customFormat="1">
      <c r="A104">
        <v>98</v>
      </c>
      <c r="B104" s="34">
        <v>42989</v>
      </c>
      <c r="C104" s="32"/>
      <c r="D104" s="1" t="str">
        <f>E103</f>
        <v>Lappjordhytta</v>
      </c>
      <c r="E104" s="1" t="s">
        <v>15</v>
      </c>
      <c r="F104" s="9"/>
      <c r="G104" s="9"/>
      <c r="H104" s="1" t="e">
        <f>VLOOKUP($E104,Hütten!$C$2:$K$73,2,0)</f>
        <v>#N/A</v>
      </c>
      <c r="J104" s="1" t="e">
        <f>VLOOKUP($E104,Hütten!$C$2:$K$73,3,0)</f>
        <v>#N/A</v>
      </c>
      <c r="K104" s="1" t="e">
        <f>VLOOKUP($E104,Hütten!$C$2:$K$73,4,0)</f>
        <v>#N/A</v>
      </c>
      <c r="L104" s="1" t="e">
        <f>VLOOKUP($E104,Hütten!$C$2:$K$73,5,0)</f>
        <v>#N/A</v>
      </c>
      <c r="M104" s="1" t="e">
        <f>VLOOKUP($E104,Hütten!$C$2:$K$73,6,0)</f>
        <v>#N/A</v>
      </c>
      <c r="N104" s="18" t="e">
        <f>VLOOKUP($E104,Hütten!$C$2:$K$73,8,0)</f>
        <v>#N/A</v>
      </c>
      <c r="O104" s="1" t="e">
        <f>VLOOKUP($E104,Hütten!$C$2:$K$73,9,0)</f>
        <v>#N/A</v>
      </c>
      <c r="P104" s="1" t="e">
        <f>VLOOKUP($E104,Hütten!$C$2:$K$73,10,0)</f>
        <v>#N/A</v>
      </c>
      <c r="Q104" s="1" t="e">
        <f>VLOOKUP($E104,Hütten!$C$2:$K$73,11,0)</f>
        <v>#N/A</v>
      </c>
      <c r="R104"/>
      <c r="S104"/>
      <c r="T104"/>
      <c r="U104"/>
      <c r="V104"/>
    </row>
    <row r="105" spans="1:22" s="1" customFormat="1">
      <c r="A105">
        <v>99</v>
      </c>
      <c r="B105" s="34">
        <v>42990</v>
      </c>
      <c r="C105" s="32"/>
      <c r="D105" s="20" t="s">
        <v>797</v>
      </c>
      <c r="E105" s="20" t="s">
        <v>797</v>
      </c>
      <c r="F105" s="9"/>
      <c r="G105" s="9"/>
      <c r="H105" s="1" t="e">
        <f>VLOOKUP($E105,Hütten!$C$2:$K$73,2,0)</f>
        <v>#N/A</v>
      </c>
      <c r="J105" s="1" t="e">
        <f>VLOOKUP($E105,Hütten!$C$2:$K$73,3,0)</f>
        <v>#N/A</v>
      </c>
      <c r="K105" s="1" t="e">
        <f>VLOOKUP($E105,Hütten!$C$2:$K$73,4,0)</f>
        <v>#N/A</v>
      </c>
      <c r="L105" s="1" t="e">
        <f>VLOOKUP($E105,Hütten!$C$2:$K$73,5,0)</f>
        <v>#N/A</v>
      </c>
      <c r="M105" s="1" t="e">
        <f>VLOOKUP($E105,Hütten!$C$2:$K$73,6,0)</f>
        <v>#N/A</v>
      </c>
      <c r="N105" s="18" t="e">
        <f>VLOOKUP($E105,Hütten!$C$2:$K$73,8,0)</f>
        <v>#N/A</v>
      </c>
      <c r="O105" s="1" t="e">
        <f>VLOOKUP($E105,Hütten!$C$2:$K$73,9,0)</f>
        <v>#N/A</v>
      </c>
      <c r="P105" s="1" t="e">
        <f>VLOOKUP($E105,Hütten!$C$2:$K$73,10,0)</f>
        <v>#N/A</v>
      </c>
      <c r="Q105" s="1" t="e">
        <f>VLOOKUP($E105,Hütten!$C$2:$K$73,11,0)</f>
        <v>#N/A</v>
      </c>
      <c r="R105"/>
      <c r="S105"/>
      <c r="T105"/>
      <c r="U105"/>
      <c r="V105"/>
    </row>
    <row r="106" spans="1:22" s="1" customFormat="1">
      <c r="A106">
        <v>100</v>
      </c>
      <c r="B106" s="34">
        <v>42991</v>
      </c>
      <c r="C106" s="32"/>
      <c r="D106" s="20" t="s">
        <v>797</v>
      </c>
      <c r="E106" s="20" t="s">
        <v>797</v>
      </c>
      <c r="F106" s="9"/>
      <c r="G106" s="9"/>
      <c r="H106" s="1" t="e">
        <f>VLOOKUP($E106,Hütten!$C$2:$K$73,2,0)</f>
        <v>#N/A</v>
      </c>
      <c r="J106" s="1" t="e">
        <f>VLOOKUP($E106,Hütten!$C$2:$K$73,3,0)</f>
        <v>#N/A</v>
      </c>
      <c r="K106" s="1" t="e">
        <f>VLOOKUP($E106,Hütten!$C$2:$K$73,4,0)</f>
        <v>#N/A</v>
      </c>
      <c r="L106" s="1" t="e">
        <f>VLOOKUP($E106,Hütten!$C$2:$K$73,5,0)</f>
        <v>#N/A</v>
      </c>
      <c r="M106" s="1" t="e">
        <f>VLOOKUP($E106,Hütten!$C$2:$K$73,6,0)</f>
        <v>#N/A</v>
      </c>
      <c r="N106" s="18" t="e">
        <f>VLOOKUP($E106,Hütten!$C$2:$K$73,8,0)</f>
        <v>#N/A</v>
      </c>
      <c r="O106" s="1" t="e">
        <f>VLOOKUP($E106,Hütten!$C$2:$K$73,9,0)</f>
        <v>#N/A</v>
      </c>
      <c r="P106" s="1" t="e">
        <f>VLOOKUP($E106,Hütten!$C$2:$K$73,10,0)</f>
        <v>#N/A</v>
      </c>
      <c r="Q106" s="1" t="e">
        <f>VLOOKUP($E106,Hütten!$C$2:$K$73,11,0)</f>
        <v>#N/A</v>
      </c>
      <c r="R106"/>
      <c r="S106"/>
      <c r="T106"/>
      <c r="U106"/>
      <c r="V106"/>
    </row>
    <row r="107" spans="1:22" s="1" customFormat="1">
      <c r="A107">
        <v>101</v>
      </c>
      <c r="B107" s="34">
        <v>42992</v>
      </c>
      <c r="C107" s="32"/>
      <c r="D107" s="25" t="s">
        <v>797</v>
      </c>
      <c r="E107" s="25" t="s">
        <v>797</v>
      </c>
      <c r="F107" s="9"/>
      <c r="G107" s="9"/>
      <c r="H107" s="1" t="e">
        <f>VLOOKUP($E107,Hütten!$C$2:$K$73,2,0)</f>
        <v>#N/A</v>
      </c>
      <c r="J107" s="1" t="e">
        <f>VLOOKUP($E107,Hütten!$C$2:$K$73,3,0)</f>
        <v>#N/A</v>
      </c>
      <c r="K107" s="1" t="e">
        <f>VLOOKUP($E107,Hütten!$C$2:$K$73,4,0)</f>
        <v>#N/A</v>
      </c>
      <c r="L107" s="1" t="e">
        <f>VLOOKUP($E107,Hütten!$C$2:$K$73,5,0)</f>
        <v>#N/A</v>
      </c>
      <c r="M107" s="1" t="e">
        <f>VLOOKUP($E107,Hütten!$C$2:$K$73,6,0)</f>
        <v>#N/A</v>
      </c>
      <c r="N107" s="18" t="e">
        <f>VLOOKUP($E107,Hütten!$C$2:$K$73,8,0)</f>
        <v>#N/A</v>
      </c>
      <c r="O107" s="1" t="e">
        <f>VLOOKUP($E107,Hütten!$C$2:$K$73,9,0)</f>
        <v>#N/A</v>
      </c>
      <c r="P107" s="1" t="e">
        <f>VLOOKUP($E107,Hütten!$C$2:$K$73,10,0)</f>
        <v>#N/A</v>
      </c>
      <c r="Q107" s="1" t="e">
        <f>VLOOKUP($E107,Hütten!$C$2:$K$73,11,0)</f>
        <v>#N/A</v>
      </c>
      <c r="R107"/>
      <c r="S107"/>
      <c r="T107"/>
      <c r="U107"/>
      <c r="V107"/>
    </row>
    <row r="108" spans="1:22" s="1" customFormat="1">
      <c r="A108">
        <v>102</v>
      </c>
      <c r="B108" s="34">
        <v>42993</v>
      </c>
      <c r="C108" s="32"/>
      <c r="D108" s="1" t="str">
        <f>E104</f>
        <v>Innsett/Klauer</v>
      </c>
      <c r="E108" s="1" t="s">
        <v>871</v>
      </c>
      <c r="F108" s="9"/>
      <c r="G108" s="9"/>
      <c r="H108" s="1" t="e">
        <f>VLOOKUP($E108,Hütten!$C$2:$K$73,2,0)</f>
        <v>#N/A</v>
      </c>
      <c r="J108" s="1" t="e">
        <f>VLOOKUP($E108,Hütten!$C$2:$K$73,3,0)</f>
        <v>#N/A</v>
      </c>
      <c r="K108" s="1" t="e">
        <f>VLOOKUP($E108,Hütten!$C$2:$K$73,4,0)</f>
        <v>#N/A</v>
      </c>
      <c r="L108" s="1" t="e">
        <f>VLOOKUP($E108,Hütten!$C$2:$K$73,5,0)</f>
        <v>#N/A</v>
      </c>
      <c r="M108" s="1" t="e">
        <f>VLOOKUP($E108,Hütten!$C$2:$K$73,6,0)</f>
        <v>#N/A</v>
      </c>
      <c r="N108" s="18" t="e">
        <f>VLOOKUP($E108,Hütten!$C$2:$K$73,8,0)</f>
        <v>#N/A</v>
      </c>
      <c r="O108" s="1" t="e">
        <f>VLOOKUP($E108,Hütten!$C$2:$K$73,9,0)</f>
        <v>#N/A</v>
      </c>
      <c r="P108" s="1" t="e">
        <f>VLOOKUP($E108,Hütten!$C$2:$K$73,10,0)</f>
        <v>#N/A</v>
      </c>
      <c r="Q108" s="1" t="e">
        <f>VLOOKUP($E108,Hütten!$C$2:$K$73,11,0)</f>
        <v>#N/A</v>
      </c>
      <c r="R108"/>
      <c r="S108"/>
      <c r="T108"/>
      <c r="U108"/>
      <c r="V108"/>
    </row>
    <row r="109" spans="1:22" s="1" customFormat="1">
      <c r="A109">
        <v>103</v>
      </c>
      <c r="B109" s="34">
        <v>42994</v>
      </c>
      <c r="C109" s="32"/>
      <c r="D109" s="1" t="str">
        <f>E108</f>
        <v>Vuomahytta</v>
      </c>
      <c r="E109" s="1" t="s">
        <v>873</v>
      </c>
      <c r="F109" s="9"/>
      <c r="G109" s="9"/>
      <c r="H109" s="1" t="e">
        <f>VLOOKUP($E109,Hütten!$C$2:$K$73,2,0)</f>
        <v>#N/A</v>
      </c>
      <c r="J109" s="1" t="e">
        <f>VLOOKUP($E109,Hütten!$C$2:$K$73,3,0)</f>
        <v>#N/A</v>
      </c>
      <c r="K109" s="1" t="e">
        <f>VLOOKUP($E109,Hütten!$C$2:$K$73,4,0)</f>
        <v>#N/A</v>
      </c>
      <c r="L109" s="1" t="e">
        <f>VLOOKUP($E109,Hütten!$C$2:$K$73,5,0)</f>
        <v>#N/A</v>
      </c>
      <c r="M109" s="1" t="e">
        <f>VLOOKUP($E109,Hütten!$C$2:$K$73,6,0)</f>
        <v>#N/A</v>
      </c>
      <c r="N109" s="18" t="e">
        <f>VLOOKUP($E109,Hütten!$C$2:$K$73,8,0)</f>
        <v>#N/A</v>
      </c>
      <c r="O109" s="1" t="e">
        <f>VLOOKUP($E109,Hütten!$C$2:$K$73,9,0)</f>
        <v>#N/A</v>
      </c>
      <c r="P109" s="1" t="e">
        <f>VLOOKUP($E109,Hütten!$C$2:$K$73,10,0)</f>
        <v>#N/A</v>
      </c>
      <c r="Q109" s="1" t="e">
        <f>VLOOKUP($E109,Hütten!$C$2:$K$73,11,0)</f>
        <v>#N/A</v>
      </c>
      <c r="R109"/>
      <c r="S109"/>
      <c r="T109"/>
      <c r="U109"/>
      <c r="V109"/>
    </row>
    <row r="110" spans="1:22" s="1" customFormat="1">
      <c r="A110">
        <v>104</v>
      </c>
      <c r="B110" s="34">
        <v>42995</v>
      </c>
      <c r="C110" s="32"/>
      <c r="D110" s="1" t="str">
        <f>E109</f>
        <v>Dividalshytta</v>
      </c>
      <c r="E110" s="1" t="s">
        <v>875</v>
      </c>
      <c r="F110" s="9"/>
      <c r="G110" s="9"/>
      <c r="H110" s="1" t="e">
        <f>VLOOKUP($E110,Hütten!$C$2:$K$73,2,0)</f>
        <v>#N/A</v>
      </c>
      <c r="J110" s="1" t="e">
        <f>VLOOKUP($E110,Hütten!$C$2:$K$73,3,0)</f>
        <v>#N/A</v>
      </c>
      <c r="K110" s="1" t="e">
        <f>VLOOKUP($E110,Hütten!$C$2:$K$73,4,0)</f>
        <v>#N/A</v>
      </c>
      <c r="L110" s="1" t="e">
        <f>VLOOKUP($E110,Hütten!$C$2:$K$73,5,0)</f>
        <v>#N/A</v>
      </c>
      <c r="M110" s="1" t="e">
        <f>VLOOKUP($E110,Hütten!$C$2:$K$73,6,0)</f>
        <v>#N/A</v>
      </c>
      <c r="N110" s="18" t="e">
        <f>VLOOKUP($E110,Hütten!$C$2:$K$73,8,0)</f>
        <v>#N/A</v>
      </c>
      <c r="O110" s="1" t="e">
        <f>VLOOKUP($E110,Hütten!$C$2:$K$73,9,0)</f>
        <v>#N/A</v>
      </c>
      <c r="P110" s="1" t="e">
        <f>VLOOKUP($E110,Hütten!$C$2:$K$73,10,0)</f>
        <v>#N/A</v>
      </c>
      <c r="Q110" s="1" t="e">
        <f>VLOOKUP($E110,Hütten!$C$2:$K$73,11,0)</f>
        <v>#N/A</v>
      </c>
      <c r="R110"/>
      <c r="S110"/>
      <c r="T110"/>
      <c r="U110"/>
      <c r="V110"/>
    </row>
    <row r="111" spans="1:22" s="1" customFormat="1">
      <c r="A111">
        <v>105</v>
      </c>
      <c r="B111" s="34">
        <v>42996</v>
      </c>
      <c r="C111" s="32"/>
      <c r="D111" s="1" t="str">
        <f>E110</f>
        <v>Dærtahytta</v>
      </c>
      <c r="E111" s="1" t="s">
        <v>877</v>
      </c>
      <c r="F111" s="9"/>
      <c r="G111" s="9"/>
      <c r="H111" s="1" t="e">
        <f>VLOOKUP($E111,Hütten!$C$2:$K$73,2,0)</f>
        <v>#N/A</v>
      </c>
      <c r="J111" s="1" t="e">
        <f>VLOOKUP($E111,Hütten!$C$2:$K$73,3,0)</f>
        <v>#N/A</v>
      </c>
      <c r="K111" s="1" t="e">
        <f>VLOOKUP($E111,Hütten!$C$2:$K$73,4,0)</f>
        <v>#N/A</v>
      </c>
      <c r="L111" s="1" t="e">
        <f>VLOOKUP($E111,Hütten!$C$2:$K$73,5,0)</f>
        <v>#N/A</v>
      </c>
      <c r="M111" s="1" t="e">
        <f>VLOOKUP($E111,Hütten!$C$2:$K$73,6,0)</f>
        <v>#N/A</v>
      </c>
      <c r="N111" s="18" t="e">
        <f>VLOOKUP($E111,Hütten!$C$2:$K$73,8,0)</f>
        <v>#N/A</v>
      </c>
      <c r="O111" s="1" t="e">
        <f>VLOOKUP($E111,Hütten!$C$2:$K$73,9,0)</f>
        <v>#N/A</v>
      </c>
      <c r="P111" s="1" t="e">
        <f>VLOOKUP($E111,Hütten!$C$2:$K$73,10,0)</f>
        <v>#N/A</v>
      </c>
      <c r="Q111" s="1" t="e">
        <f>VLOOKUP($E111,Hütten!$C$2:$K$73,11,0)</f>
        <v>#N/A</v>
      </c>
      <c r="R111"/>
      <c r="S111"/>
      <c r="T111"/>
      <c r="U111"/>
      <c r="V111"/>
    </row>
    <row r="112" spans="1:22" s="1" customFormat="1">
      <c r="A112">
        <v>106</v>
      </c>
      <c r="B112" s="34">
        <v>42997</v>
      </c>
      <c r="C112" s="32"/>
      <c r="D112" s="1" t="str">
        <f>E111</f>
        <v>Rostahytta</v>
      </c>
      <c r="E112" s="1" t="s">
        <v>879</v>
      </c>
      <c r="F112" s="9"/>
      <c r="G112" s="9"/>
      <c r="H112" s="1" t="e">
        <f>VLOOKUP($E112,Hütten!$C$2:$K$73,2,0)</f>
        <v>#N/A</v>
      </c>
      <c r="J112" s="1" t="e">
        <f>VLOOKUP($E112,Hütten!$C$2:$K$73,3,0)</f>
        <v>#N/A</v>
      </c>
      <c r="K112" s="1" t="e">
        <f>VLOOKUP($E112,Hütten!$C$2:$K$73,4,0)</f>
        <v>#N/A</v>
      </c>
      <c r="L112" s="1" t="e">
        <f>VLOOKUP($E112,Hütten!$C$2:$K$73,5,0)</f>
        <v>#N/A</v>
      </c>
      <c r="M112" s="1" t="e">
        <f>VLOOKUP($E112,Hütten!$C$2:$K$73,6,0)</f>
        <v>#N/A</v>
      </c>
      <c r="N112" s="18" t="e">
        <f>VLOOKUP($E112,Hütten!$C$2:$K$73,8,0)</f>
        <v>#N/A</v>
      </c>
      <c r="O112" s="1" t="e">
        <f>VLOOKUP($E112,Hütten!$C$2:$K$73,9,0)</f>
        <v>#N/A</v>
      </c>
      <c r="P112" s="1" t="e">
        <f>VLOOKUP($E112,Hütten!$C$2:$K$73,10,0)</f>
        <v>#N/A</v>
      </c>
      <c r="Q112" s="1" t="e">
        <f>VLOOKUP($E112,Hütten!$C$2:$K$73,11,0)</f>
        <v>#N/A</v>
      </c>
      <c r="R112"/>
      <c r="S112"/>
      <c r="T112"/>
      <c r="U112"/>
      <c r="V112"/>
    </row>
    <row r="113" spans="1:22" s="1" customFormat="1">
      <c r="A113">
        <v>107</v>
      </c>
      <c r="B113" s="34">
        <v>42998</v>
      </c>
      <c r="C113" s="32"/>
      <c r="D113" s="1" t="str">
        <f>E112</f>
        <v>Gappohytta</v>
      </c>
      <c r="E113" s="1" t="s">
        <v>17</v>
      </c>
      <c r="F113" s="9"/>
      <c r="G113" s="9"/>
      <c r="H113" s="1" t="e">
        <f>VLOOKUP($E113,Hütten!$C$2:$K$73,2,0)</f>
        <v>#N/A</v>
      </c>
      <c r="J113" s="1" t="e">
        <f>VLOOKUP($E113,Hütten!$C$2:$K$73,3,0)</f>
        <v>#N/A</v>
      </c>
      <c r="K113" s="1" t="e">
        <f>VLOOKUP($E113,Hütten!$C$2:$K$73,4,0)</f>
        <v>#N/A</v>
      </c>
      <c r="L113" s="1" t="e">
        <f>VLOOKUP($E113,Hütten!$C$2:$K$73,5,0)</f>
        <v>#N/A</v>
      </c>
      <c r="M113" s="1" t="e">
        <f>VLOOKUP($E113,Hütten!$C$2:$K$73,6,0)</f>
        <v>#N/A</v>
      </c>
      <c r="N113" s="18" t="e">
        <f>VLOOKUP($E113,Hütten!$C$2:$K$73,8,0)</f>
        <v>#N/A</v>
      </c>
      <c r="O113" s="1" t="e">
        <f>VLOOKUP($E113,Hütten!$C$2:$K$73,9,0)</f>
        <v>#N/A</v>
      </c>
      <c r="P113" s="1" t="e">
        <f>VLOOKUP($E113,Hütten!$C$2:$K$73,10,0)</f>
        <v>#N/A</v>
      </c>
      <c r="Q113" s="1" t="e">
        <f>VLOOKUP($E113,Hütten!$C$2:$K$73,11,0)</f>
        <v>#N/A</v>
      </c>
      <c r="R113"/>
      <c r="S113"/>
      <c r="T113"/>
      <c r="U113"/>
      <c r="V113"/>
    </row>
    <row r="114" spans="1:22" s="1" customFormat="1">
      <c r="A114">
        <v>108</v>
      </c>
      <c r="B114" s="34">
        <v>42999</v>
      </c>
      <c r="C114" s="32"/>
      <c r="D114" s="20" t="s">
        <v>797</v>
      </c>
      <c r="E114" s="20" t="s">
        <v>797</v>
      </c>
      <c r="F114" s="9"/>
      <c r="G114" s="9"/>
      <c r="H114" s="1" t="e">
        <f>VLOOKUP($E114,Hütten!$C$2:$K$73,2,0)</f>
        <v>#N/A</v>
      </c>
      <c r="J114" s="1" t="e">
        <f>VLOOKUP($E114,Hütten!$C$2:$K$73,3,0)</f>
        <v>#N/A</v>
      </c>
      <c r="K114" s="1" t="e">
        <f>VLOOKUP($E114,Hütten!$C$2:$K$73,4,0)</f>
        <v>#N/A</v>
      </c>
      <c r="L114" s="1" t="e">
        <f>VLOOKUP($E114,Hütten!$C$2:$K$73,5,0)</f>
        <v>#N/A</v>
      </c>
      <c r="M114" s="1" t="e">
        <f>VLOOKUP($E114,Hütten!$C$2:$K$73,6,0)</f>
        <v>#N/A</v>
      </c>
      <c r="N114" s="18" t="e">
        <f>VLOOKUP($E114,Hütten!$C$2:$K$73,8,0)</f>
        <v>#N/A</v>
      </c>
      <c r="O114" s="1" t="e">
        <f>VLOOKUP($E114,Hütten!$C$2:$K$73,9,0)</f>
        <v>#N/A</v>
      </c>
      <c r="P114" s="1" t="e">
        <f>VLOOKUP($E114,Hütten!$C$2:$K$73,10,0)</f>
        <v>#N/A</v>
      </c>
      <c r="Q114" s="1" t="e">
        <f>VLOOKUP($E114,Hütten!$C$2:$K$73,11,0)</f>
        <v>#N/A</v>
      </c>
      <c r="R114"/>
      <c r="S114"/>
      <c r="T114"/>
      <c r="U114"/>
      <c r="V114"/>
    </row>
    <row r="115" spans="1:22" s="1" customFormat="1">
      <c r="A115">
        <v>109</v>
      </c>
      <c r="B115" s="34">
        <v>43000</v>
      </c>
      <c r="C115" s="32"/>
      <c r="D115" s="1" t="str">
        <f>E113</f>
        <v>Kilpisjärvi/Peeran Retkeilykeskus</v>
      </c>
      <c r="E115" s="1" t="s">
        <v>19</v>
      </c>
      <c r="F115" s="9"/>
      <c r="G115" s="9"/>
      <c r="H115" s="1" t="e">
        <f>VLOOKUP($E115,Hütten!$C$2:$K$73,2,0)</f>
        <v>#N/A</v>
      </c>
      <c r="J115" s="1" t="e">
        <f>VLOOKUP($E115,Hütten!$C$2:$K$73,3,0)</f>
        <v>#N/A</v>
      </c>
      <c r="K115" s="1" t="e">
        <f>VLOOKUP($E115,Hütten!$C$2:$K$73,4,0)</f>
        <v>#N/A</v>
      </c>
      <c r="L115" s="1" t="e">
        <f>VLOOKUP($E115,Hütten!$C$2:$K$73,5,0)</f>
        <v>#N/A</v>
      </c>
      <c r="M115" s="1" t="e">
        <f>VLOOKUP($E115,Hütten!$C$2:$K$73,6,0)</f>
        <v>#N/A</v>
      </c>
      <c r="N115" s="18" t="e">
        <f>VLOOKUP($E115,Hütten!$C$2:$K$73,8,0)</f>
        <v>#N/A</v>
      </c>
      <c r="O115" s="1" t="e">
        <f>VLOOKUP($E115,Hütten!$C$2:$K$73,9,0)</f>
        <v>#N/A</v>
      </c>
      <c r="P115" s="1" t="e">
        <f>VLOOKUP($E115,Hütten!$C$2:$K$73,10,0)</f>
        <v>#N/A</v>
      </c>
      <c r="Q115" s="1" t="e">
        <f>VLOOKUP($E115,Hütten!$C$2:$K$73,11,0)</f>
        <v>#N/A</v>
      </c>
      <c r="R115"/>
      <c r="S115"/>
      <c r="T115"/>
      <c r="U115"/>
      <c r="V115"/>
    </row>
    <row r="116" spans="1:22" s="1" customFormat="1">
      <c r="A116">
        <v>110</v>
      </c>
      <c r="B116" s="34">
        <v>43001</v>
      </c>
      <c r="C116" s="32"/>
      <c r="D116" s="1" t="str">
        <f t="shared" ref="D116:D122" si="9">E115</f>
        <v>Kuonjarjoki</v>
      </c>
      <c r="E116" s="1" t="s">
        <v>28</v>
      </c>
      <c r="F116" s="9"/>
      <c r="G116" s="9"/>
      <c r="H116" s="1" t="e">
        <f>VLOOKUP($E116,Hütten!$C$2:$K$73,2,0)</f>
        <v>#N/A</v>
      </c>
      <c r="J116" s="1" t="e">
        <f>VLOOKUP($E116,Hütten!$C$2:$K$73,3,0)</f>
        <v>#N/A</v>
      </c>
      <c r="K116" s="1" t="e">
        <f>VLOOKUP($E116,Hütten!$C$2:$K$73,4,0)</f>
        <v>#N/A</v>
      </c>
      <c r="L116" s="1" t="e">
        <f>VLOOKUP($E116,Hütten!$C$2:$K$73,5,0)</f>
        <v>#N/A</v>
      </c>
      <c r="M116" s="1" t="e">
        <f>VLOOKUP($E116,Hütten!$C$2:$K$73,6,0)</f>
        <v>#N/A</v>
      </c>
      <c r="N116" s="18" t="e">
        <f>VLOOKUP($E116,Hütten!$C$2:$K$73,8,0)</f>
        <v>#N/A</v>
      </c>
      <c r="O116" s="1" t="e">
        <f>VLOOKUP($E116,Hütten!$C$2:$K$73,9,0)</f>
        <v>#N/A</v>
      </c>
      <c r="P116" s="1" t="e">
        <f>VLOOKUP($E116,Hütten!$C$2:$K$73,10,0)</f>
        <v>#N/A</v>
      </c>
      <c r="Q116" s="1" t="e">
        <f>VLOOKUP($E116,Hütten!$C$2:$K$73,11,0)</f>
        <v>#N/A</v>
      </c>
      <c r="R116"/>
      <c r="S116"/>
      <c r="T116"/>
      <c r="U116"/>
      <c r="V116"/>
    </row>
    <row r="117" spans="1:22" s="1" customFormat="1">
      <c r="A117">
        <v>111</v>
      </c>
      <c r="B117" s="34">
        <v>43002</v>
      </c>
      <c r="C117" s="32"/>
      <c r="D117" s="1" t="str">
        <f t="shared" si="9"/>
        <v>Pihtsusjärvi</v>
      </c>
      <c r="E117" s="1" t="s">
        <v>897</v>
      </c>
      <c r="F117" s="9"/>
      <c r="G117" s="9"/>
      <c r="H117" s="1" t="e">
        <f>VLOOKUP($E117,Hütten!$C$2:$K$73,2,0)</f>
        <v>#N/A</v>
      </c>
      <c r="J117" s="1" t="e">
        <f>VLOOKUP($E117,Hütten!$C$2:$K$73,3,0)</f>
        <v>#N/A</v>
      </c>
      <c r="K117" s="1" t="e">
        <f>VLOOKUP($E117,Hütten!$C$2:$K$73,4,0)</f>
        <v>#N/A</v>
      </c>
      <c r="L117" s="1" t="e">
        <f>VLOOKUP($E117,Hütten!$C$2:$K$73,5,0)</f>
        <v>#N/A</v>
      </c>
      <c r="M117" s="1" t="e">
        <f>VLOOKUP($E117,Hütten!$C$2:$K$73,6,0)</f>
        <v>#N/A</v>
      </c>
      <c r="N117" s="18" t="e">
        <f>VLOOKUP($E117,Hütten!$C$2:$K$73,8,0)</f>
        <v>#N/A</v>
      </c>
      <c r="O117" s="1" t="e">
        <f>VLOOKUP($E117,Hütten!$C$2:$K$73,9,0)</f>
        <v>#N/A</v>
      </c>
      <c r="P117" s="1" t="e">
        <f>VLOOKUP($E117,Hütten!$C$2:$K$73,10,0)</f>
        <v>#N/A</v>
      </c>
      <c r="Q117" s="1" t="e">
        <f>VLOOKUP($E117,Hütten!$C$2:$K$73,11,0)</f>
        <v>#N/A</v>
      </c>
      <c r="R117"/>
      <c r="S117"/>
      <c r="T117"/>
      <c r="U117"/>
      <c r="V117"/>
    </row>
    <row r="118" spans="1:22" s="1" customFormat="1">
      <c r="A118">
        <v>112</v>
      </c>
      <c r="B118" s="34">
        <v>43003</v>
      </c>
      <c r="C118" s="32"/>
      <c r="D118" s="1" t="str">
        <f t="shared" si="9"/>
        <v>Somashytta</v>
      </c>
      <c r="E118" s="1" t="s">
        <v>898</v>
      </c>
      <c r="F118" s="9"/>
      <c r="G118" s="9"/>
      <c r="H118" s="1" t="e">
        <f>VLOOKUP($E118,Hütten!$C$2:$K$73,2,0)</f>
        <v>#N/A</v>
      </c>
      <c r="J118" s="1" t="e">
        <f>VLOOKUP($E118,Hütten!$C$2:$K$73,3,0)</f>
        <v>#N/A</v>
      </c>
      <c r="K118" s="1" t="e">
        <f>VLOOKUP($E118,Hütten!$C$2:$K$73,4,0)</f>
        <v>#N/A</v>
      </c>
      <c r="L118" s="1" t="e">
        <f>VLOOKUP($E118,Hütten!$C$2:$K$73,5,0)</f>
        <v>#N/A</v>
      </c>
      <c r="M118" s="1" t="e">
        <f>VLOOKUP($E118,Hütten!$C$2:$K$73,6,0)</f>
        <v>#N/A</v>
      </c>
      <c r="N118" s="18" t="e">
        <f>VLOOKUP($E118,Hütten!$C$2:$K$73,8,0)</f>
        <v>#N/A</v>
      </c>
      <c r="O118" s="1" t="e">
        <f>VLOOKUP($E118,Hütten!$C$2:$K$73,9,0)</f>
        <v>#N/A</v>
      </c>
      <c r="P118" s="1" t="e">
        <f>VLOOKUP($E118,Hütten!$C$2:$K$73,10,0)</f>
        <v>#N/A</v>
      </c>
      <c r="Q118" s="1" t="e">
        <f>VLOOKUP($E118,Hütten!$C$2:$K$73,11,0)</f>
        <v>#N/A</v>
      </c>
      <c r="R118"/>
      <c r="S118"/>
      <c r="T118"/>
      <c r="U118"/>
      <c r="V118"/>
    </row>
    <row r="119" spans="1:22">
      <c r="A119">
        <v>113</v>
      </c>
      <c r="B119" s="34">
        <v>43004</v>
      </c>
      <c r="C119" s="32"/>
      <c r="D119" s="1" t="str">
        <f t="shared" si="9"/>
        <v>Nedrefosshytta</v>
      </c>
      <c r="E119" s="1" t="s">
        <v>105</v>
      </c>
      <c r="H119" s="1" t="e">
        <f>VLOOKUP($E119,Hütten!$C$2:$K$73,2,0)</f>
        <v>#N/A</v>
      </c>
      <c r="J119" s="1" t="e">
        <f>VLOOKUP($E119,Hütten!$C$2:$K$73,3,0)</f>
        <v>#N/A</v>
      </c>
      <c r="K119" s="1" t="e">
        <f>VLOOKUP($E119,Hütten!$C$2:$K$73,4,0)</f>
        <v>#N/A</v>
      </c>
      <c r="L119" s="1" t="e">
        <f>VLOOKUP($E119,Hütten!$C$2:$K$73,5,0)</f>
        <v>#N/A</v>
      </c>
      <c r="M119" s="1" t="e">
        <f>VLOOKUP($E119,Hütten!$C$2:$K$73,6,0)</f>
        <v>#N/A</v>
      </c>
      <c r="N119" s="18" t="e">
        <f>VLOOKUP($E119,Hütten!$C$2:$K$73,8,0)</f>
        <v>#N/A</v>
      </c>
      <c r="O119" s="1" t="e">
        <f>VLOOKUP($E119,Hütten!$C$2:$K$73,9,0)</f>
        <v>#N/A</v>
      </c>
      <c r="P119" s="1" t="e">
        <f>VLOOKUP($E119,Hütten!$C$2:$K$73,10,0)</f>
        <v>#N/A</v>
      </c>
      <c r="Q119" s="1" t="e">
        <f>VLOOKUP($E119,Hütten!$C$2:$K$73,11,0)</f>
        <v>#N/A</v>
      </c>
    </row>
    <row r="120" spans="1:22">
      <c r="A120">
        <v>114</v>
      </c>
      <c r="B120" s="34">
        <v>43005</v>
      </c>
      <c r="C120" s="32"/>
      <c r="D120" s="1" t="str">
        <f t="shared" si="9"/>
        <v>Cuollojavri</v>
      </c>
      <c r="E120" s="1" t="s">
        <v>899</v>
      </c>
      <c r="H120" s="1" t="e">
        <f>VLOOKUP($E120,Hütten!$C$2:$K$73,2,0)</f>
        <v>#N/A</v>
      </c>
      <c r="J120" s="1" t="e">
        <f>VLOOKUP($E120,Hütten!$C$2:$K$73,3,0)</f>
        <v>#N/A</v>
      </c>
      <c r="K120" s="1" t="e">
        <f>VLOOKUP($E120,Hütten!$C$2:$K$73,4,0)</f>
        <v>#N/A</v>
      </c>
      <c r="L120" s="1" t="e">
        <f>VLOOKUP($E120,Hütten!$C$2:$K$73,5,0)</f>
        <v>#N/A</v>
      </c>
      <c r="M120" s="1" t="e">
        <f>VLOOKUP($E120,Hütten!$C$2:$K$73,6,0)</f>
        <v>#N/A</v>
      </c>
      <c r="N120" s="18" t="e">
        <f>VLOOKUP($E120,Hütten!$C$2:$K$73,8,0)</f>
        <v>#N/A</v>
      </c>
      <c r="O120" s="1" t="e">
        <f>VLOOKUP($E120,Hütten!$C$2:$K$73,9,0)</f>
        <v>#N/A</v>
      </c>
      <c r="P120" s="1" t="e">
        <f>VLOOKUP($E120,Hütten!$C$2:$K$73,10,0)</f>
        <v>#N/A</v>
      </c>
      <c r="Q120" s="1" t="e">
        <f>VLOOKUP($E120,Hütten!$C$2:$K$73,11,0)</f>
        <v>#N/A</v>
      </c>
    </row>
    <row r="121" spans="1:22">
      <c r="A121">
        <v>115</v>
      </c>
      <c r="B121" s="34">
        <v>43006</v>
      </c>
      <c r="C121" s="32"/>
      <c r="D121" s="1" t="str">
        <f t="shared" si="9"/>
        <v>Badajavri</v>
      </c>
      <c r="E121" s="1" t="s">
        <v>900</v>
      </c>
      <c r="H121" s="1" t="e">
        <f>VLOOKUP($E121,Hütten!$C$2:$K$73,2,0)</f>
        <v>#N/A</v>
      </c>
      <c r="J121" s="1" t="e">
        <f>VLOOKUP($E121,Hütten!$C$2:$K$73,3,0)</f>
        <v>#N/A</v>
      </c>
      <c r="K121" s="1" t="e">
        <f>VLOOKUP($E121,Hütten!$C$2:$K$73,4,0)</f>
        <v>#N/A</v>
      </c>
      <c r="L121" s="1" t="e">
        <f>VLOOKUP($E121,Hütten!$C$2:$K$73,5,0)</f>
        <v>#N/A</v>
      </c>
      <c r="M121" s="1" t="e">
        <f>VLOOKUP($E121,Hütten!$C$2:$K$73,6,0)</f>
        <v>#N/A</v>
      </c>
      <c r="N121" s="18" t="e">
        <f>VLOOKUP($E121,Hütten!$C$2:$K$73,8,0)</f>
        <v>#N/A</v>
      </c>
      <c r="O121" s="1" t="e">
        <f>VLOOKUP($E121,Hütten!$C$2:$K$73,9,0)</f>
        <v>#N/A</v>
      </c>
      <c r="P121" s="1" t="e">
        <f>VLOOKUP($E121,Hütten!$C$2:$K$73,10,0)</f>
        <v>#N/A</v>
      </c>
      <c r="Q121" s="1" t="e">
        <f>VLOOKUP($E121,Hütten!$C$2:$K$73,11,0)</f>
        <v>#N/A</v>
      </c>
    </row>
    <row r="122" spans="1:22">
      <c r="A122">
        <v>116</v>
      </c>
      <c r="B122" s="34">
        <v>43007</v>
      </c>
      <c r="C122" s="32"/>
      <c r="D122" s="1" t="str">
        <f t="shared" si="9"/>
        <v>Bierajavri</v>
      </c>
      <c r="E122" s="1" t="s">
        <v>901</v>
      </c>
      <c r="H122" s="1" t="e">
        <f>VLOOKUP($E122,Hütten!$C$2:$K$73,2,0)</f>
        <v>#N/A</v>
      </c>
      <c r="J122" s="1" t="e">
        <f>VLOOKUP($E122,Hütten!$C$2:$K$73,3,0)</f>
        <v>#N/A</v>
      </c>
      <c r="K122" s="1" t="e">
        <f>VLOOKUP($E122,Hütten!$C$2:$K$73,4,0)</f>
        <v>#N/A</v>
      </c>
      <c r="L122" s="1" t="e">
        <f>VLOOKUP($E122,Hütten!$C$2:$K$73,5,0)</f>
        <v>#N/A</v>
      </c>
      <c r="M122" s="1" t="e">
        <f>VLOOKUP($E122,Hütten!$C$2:$K$73,6,0)</f>
        <v>#N/A</v>
      </c>
      <c r="N122" s="18" t="e">
        <f>VLOOKUP($E122,Hütten!$C$2:$K$73,8,0)</f>
        <v>#N/A</v>
      </c>
      <c r="O122" s="1" t="e">
        <f>VLOOKUP($E122,Hütten!$C$2:$K$73,9,0)</f>
        <v>#N/A</v>
      </c>
      <c r="P122" s="1" t="e">
        <f>VLOOKUP($E122,Hütten!$C$2:$K$73,10,0)</f>
        <v>#N/A</v>
      </c>
      <c r="Q122" s="1" t="e">
        <f>VLOOKUP($E122,Hütten!$C$2:$K$73,11,0)</f>
        <v>#N/A</v>
      </c>
    </row>
    <row r="123" spans="1:22">
      <c r="A123">
        <v>117</v>
      </c>
      <c r="B123" s="34">
        <v>43008</v>
      </c>
      <c r="C123" s="32"/>
      <c r="D123" s="13" t="s">
        <v>797</v>
      </c>
      <c r="E123" s="13" t="s">
        <v>797</v>
      </c>
      <c r="H123" s="1" t="e">
        <f>VLOOKUP($E123,Hütten!$C$2:$K$73,2,0)</f>
        <v>#N/A</v>
      </c>
      <c r="J123" s="1" t="e">
        <f>VLOOKUP($E123,Hütten!$C$2:$K$73,3,0)</f>
        <v>#N/A</v>
      </c>
      <c r="K123" s="1" t="e">
        <f>VLOOKUP($E123,Hütten!$C$2:$K$73,4,0)</f>
        <v>#N/A</v>
      </c>
      <c r="L123" s="1" t="e">
        <f>VLOOKUP($E123,Hütten!$C$2:$K$73,5,0)</f>
        <v>#N/A</v>
      </c>
      <c r="M123" s="1" t="e">
        <f>VLOOKUP($E123,Hütten!$C$2:$K$73,6,0)</f>
        <v>#N/A</v>
      </c>
      <c r="N123" s="18" t="e">
        <f>VLOOKUP($E123,Hütten!$C$2:$K$73,8,0)</f>
        <v>#N/A</v>
      </c>
      <c r="O123" s="1" t="e">
        <f>VLOOKUP($E123,Hütten!$C$2:$K$73,9,0)</f>
        <v>#N/A</v>
      </c>
      <c r="P123" s="1" t="e">
        <f>VLOOKUP($E123,Hütten!$C$2:$K$73,10,0)</f>
        <v>#N/A</v>
      </c>
      <c r="Q123" s="1" t="e">
        <f>VLOOKUP($E123,Hütten!$C$2:$K$73,11,0)</f>
        <v>#N/A</v>
      </c>
    </row>
    <row r="124" spans="1:22">
      <c r="A124">
        <v>118</v>
      </c>
      <c r="B124" s="34">
        <v>43009</v>
      </c>
      <c r="C124" s="32"/>
      <c r="D124" s="1" t="str">
        <f>E111</f>
        <v>Rostahytta</v>
      </c>
      <c r="E124" s="1" t="s">
        <v>902</v>
      </c>
      <c r="H124" s="1" t="e">
        <f>VLOOKUP($E124,Hütten!$C$2:$K$73,2,0)</f>
        <v>#N/A</v>
      </c>
      <c r="J124" s="1" t="e">
        <f>VLOOKUP($E124,Hütten!$C$2:$K$73,3,0)</f>
        <v>#N/A</v>
      </c>
      <c r="K124" s="1" t="e">
        <f>VLOOKUP($E124,Hütten!$C$2:$K$73,4,0)</f>
        <v>#N/A</v>
      </c>
      <c r="L124" s="1" t="e">
        <f>VLOOKUP($E124,Hütten!$C$2:$K$73,5,0)</f>
        <v>#N/A</v>
      </c>
      <c r="M124" s="1" t="e">
        <f>VLOOKUP($E124,Hütten!$C$2:$K$73,6,0)</f>
        <v>#N/A</v>
      </c>
      <c r="N124" s="18" t="e">
        <f>VLOOKUP($E124,Hütten!$C$2:$K$73,8,0)</f>
        <v>#N/A</v>
      </c>
      <c r="O124" s="1" t="e">
        <f>VLOOKUP($E124,Hütten!$C$2:$K$73,9,0)</f>
        <v>#N/A</v>
      </c>
      <c r="P124" s="1" t="e">
        <f>VLOOKUP($E124,Hütten!$C$2:$K$73,10,0)</f>
        <v>#N/A</v>
      </c>
      <c r="Q124" s="1" t="e">
        <f>VLOOKUP($E124,Hütten!$C$2:$K$73,11,0)</f>
        <v>#N/A</v>
      </c>
    </row>
    <row r="125" spans="1:22">
      <c r="A125">
        <v>119</v>
      </c>
      <c r="B125" s="34">
        <v>43010</v>
      </c>
      <c r="C125" s="32"/>
      <c r="D125" s="1" t="str">
        <f t="shared" ref="D125:D134" si="10">E124</f>
        <v>Leirbotvatnet</v>
      </c>
      <c r="E125" s="1" t="s">
        <v>903</v>
      </c>
      <c r="H125" s="1" t="e">
        <f>VLOOKUP($E125,Hütten!$C$2:$K$73,2,0)</f>
        <v>#N/A</v>
      </c>
      <c r="J125" s="1" t="e">
        <f>VLOOKUP($E125,Hütten!$C$2:$K$73,3,0)</f>
        <v>#N/A</v>
      </c>
      <c r="K125" s="1" t="e">
        <f>VLOOKUP($E125,Hütten!$C$2:$K$73,4,0)</f>
        <v>#N/A</v>
      </c>
      <c r="L125" s="1" t="e">
        <f>VLOOKUP($E125,Hütten!$C$2:$K$73,5,0)</f>
        <v>#N/A</v>
      </c>
      <c r="M125" s="1" t="e">
        <f>VLOOKUP($E125,Hütten!$C$2:$K$73,6,0)</f>
        <v>#N/A</v>
      </c>
      <c r="N125" s="18" t="e">
        <f>VLOOKUP($E125,Hütten!$C$2:$K$73,8,0)</f>
        <v>#N/A</v>
      </c>
      <c r="O125" s="1" t="e">
        <f>VLOOKUP($E125,Hütten!$C$2:$K$73,9,0)</f>
        <v>#N/A</v>
      </c>
      <c r="P125" s="1" t="e">
        <f>VLOOKUP($E125,Hütten!$C$2:$K$73,10,0)</f>
        <v>#N/A</v>
      </c>
      <c r="Q125" s="1" t="e">
        <f>VLOOKUP($E125,Hütten!$C$2:$K$73,11,0)</f>
        <v>#N/A</v>
      </c>
    </row>
    <row r="126" spans="1:22">
      <c r="A126">
        <v>120</v>
      </c>
      <c r="B126" s="34">
        <v>43011</v>
      </c>
      <c r="C126" s="32"/>
      <c r="D126" s="1" t="str">
        <f t="shared" si="10"/>
        <v>Duottarsion</v>
      </c>
      <c r="E126" s="1" t="s">
        <v>904</v>
      </c>
      <c r="H126" s="1" t="e">
        <f>VLOOKUP($E126,Hütten!$C$2:$K$73,2,0)</f>
        <v>#N/A</v>
      </c>
      <c r="J126" s="1" t="e">
        <f>VLOOKUP($E126,Hütten!$C$2:$K$73,3,0)</f>
        <v>#N/A</v>
      </c>
      <c r="K126" s="1" t="e">
        <f>VLOOKUP($E126,Hütten!$C$2:$K$73,4,0)</f>
        <v>#N/A</v>
      </c>
      <c r="L126" s="1" t="e">
        <f>VLOOKUP($E126,Hütten!$C$2:$K$73,5,0)</f>
        <v>#N/A</v>
      </c>
      <c r="M126" s="1" t="e">
        <f>VLOOKUP($E126,Hütten!$C$2:$K$73,6,0)</f>
        <v>#N/A</v>
      </c>
      <c r="N126" s="18" t="e">
        <f>VLOOKUP($E126,Hütten!$C$2:$K$73,8,0)</f>
        <v>#N/A</v>
      </c>
      <c r="O126" s="1" t="e">
        <f>VLOOKUP($E126,Hütten!$C$2:$K$73,9,0)</f>
        <v>#N/A</v>
      </c>
      <c r="P126" s="1" t="e">
        <f>VLOOKUP($E126,Hütten!$C$2:$K$73,10,0)</f>
        <v>#N/A</v>
      </c>
      <c r="Q126" s="1" t="e">
        <f>VLOOKUP($E126,Hütten!$C$2:$K$73,11,0)</f>
        <v>#N/A</v>
      </c>
    </row>
    <row r="127" spans="1:22">
      <c r="A127">
        <v>121</v>
      </c>
      <c r="B127" s="34">
        <v>43012</v>
      </c>
      <c r="C127" s="32"/>
      <c r="D127" s="1" t="str">
        <f t="shared" si="10"/>
        <v>Skaidi</v>
      </c>
      <c r="E127" s="1" t="s">
        <v>106</v>
      </c>
      <c r="H127" s="1" t="e">
        <f>VLOOKUP($E127,Hütten!$C$2:$K$73,2,0)</f>
        <v>#N/A</v>
      </c>
      <c r="J127" s="1" t="e">
        <f>VLOOKUP($E127,Hütten!$C$2:$K$73,3,0)</f>
        <v>#N/A</v>
      </c>
      <c r="K127" s="1" t="e">
        <f>VLOOKUP($E127,Hütten!$C$2:$K$73,4,0)</f>
        <v>#N/A</v>
      </c>
      <c r="L127" s="1" t="e">
        <f>VLOOKUP($E127,Hütten!$C$2:$K$73,5,0)</f>
        <v>#N/A</v>
      </c>
      <c r="M127" s="1" t="e">
        <f>VLOOKUP($E127,Hütten!$C$2:$K$73,6,0)</f>
        <v>#N/A</v>
      </c>
      <c r="N127" s="18" t="e">
        <f>VLOOKUP($E127,Hütten!$C$2:$K$73,8,0)</f>
        <v>#N/A</v>
      </c>
      <c r="O127" s="1" t="e">
        <f>VLOOKUP($E127,Hütten!$C$2:$K$73,9,0)</f>
        <v>#N/A</v>
      </c>
      <c r="P127" s="1" t="e">
        <f>VLOOKUP($E127,Hütten!$C$2:$K$73,10,0)</f>
        <v>#N/A</v>
      </c>
      <c r="Q127" s="1" t="e">
        <f>VLOOKUP($E127,Hütten!$C$2:$K$73,11,0)</f>
        <v>#N/A</v>
      </c>
    </row>
    <row r="128" spans="1:22">
      <c r="A128">
        <v>122</v>
      </c>
      <c r="B128" s="34">
        <v>43013</v>
      </c>
      <c r="C128" s="32"/>
      <c r="D128" s="1" t="str">
        <f t="shared" si="10"/>
        <v>Stabursbes</v>
      </c>
      <c r="E128" s="9" t="s">
        <v>122</v>
      </c>
      <c r="H128" s="1" t="e">
        <f>VLOOKUP($E128,Hütten!$C$2:$K$73,2,0)</f>
        <v>#N/A</v>
      </c>
      <c r="J128" s="1" t="e">
        <f>VLOOKUP($E128,Hütten!$C$2:$K$73,3,0)</f>
        <v>#N/A</v>
      </c>
      <c r="K128" s="1" t="e">
        <f>VLOOKUP($E128,Hütten!$C$2:$K$73,4,0)</f>
        <v>#N/A</v>
      </c>
      <c r="L128" s="1" t="e">
        <f>VLOOKUP($E128,Hütten!$C$2:$K$73,5,0)</f>
        <v>#N/A</v>
      </c>
      <c r="M128" s="1" t="e">
        <f>VLOOKUP($E128,Hütten!$C$2:$K$73,6,0)</f>
        <v>#N/A</v>
      </c>
      <c r="N128" s="18" t="e">
        <f>VLOOKUP($E128,Hütten!$C$2:$K$73,8,0)</f>
        <v>#N/A</v>
      </c>
      <c r="O128" s="1" t="e">
        <f>VLOOKUP($E128,Hütten!$C$2:$K$73,9,0)</f>
        <v>#N/A</v>
      </c>
      <c r="P128" s="1" t="e">
        <f>VLOOKUP($E128,Hütten!$C$2:$K$73,10,0)</f>
        <v>#N/A</v>
      </c>
      <c r="Q128" s="1" t="e">
        <f>VLOOKUP($E128,Hütten!$C$2:$K$73,11,0)</f>
        <v>#N/A</v>
      </c>
    </row>
    <row r="129" spans="1:22">
      <c r="A129">
        <v>123</v>
      </c>
      <c r="B129" s="34">
        <v>43014</v>
      </c>
      <c r="C129" s="32"/>
      <c r="D129" s="1" t="str">
        <f t="shared" si="10"/>
        <v>Njallabogejavri</v>
      </c>
      <c r="E129" s="1" t="s">
        <v>107</v>
      </c>
      <c r="H129" s="1" t="e">
        <f>VLOOKUP($E129,Hütten!$C$2:$K$73,2,0)</f>
        <v>#N/A</v>
      </c>
      <c r="J129" s="1" t="e">
        <f>VLOOKUP($E129,Hütten!$C$2:$K$73,3,0)</f>
        <v>#N/A</v>
      </c>
      <c r="K129" s="1" t="e">
        <f>VLOOKUP($E129,Hütten!$C$2:$K$73,4,0)</f>
        <v>#N/A</v>
      </c>
      <c r="L129" s="1" t="e">
        <f>VLOOKUP($E129,Hütten!$C$2:$K$73,5,0)</f>
        <v>#N/A</v>
      </c>
      <c r="M129" s="1" t="e">
        <f>VLOOKUP($E129,Hütten!$C$2:$K$73,6,0)</f>
        <v>#N/A</v>
      </c>
      <c r="N129" s="18" t="e">
        <f>VLOOKUP($E129,Hütten!$C$2:$K$73,8,0)</f>
        <v>#N/A</v>
      </c>
      <c r="O129" s="1" t="e">
        <f>VLOOKUP($E129,Hütten!$C$2:$K$73,9,0)</f>
        <v>#N/A</v>
      </c>
      <c r="P129" s="1" t="e">
        <f>VLOOKUP($E129,Hütten!$C$2:$K$73,10,0)</f>
        <v>#N/A</v>
      </c>
      <c r="Q129" s="1" t="e">
        <f>VLOOKUP($E129,Hütten!$C$2:$K$73,11,0)</f>
        <v>#N/A</v>
      </c>
    </row>
    <row r="130" spans="1:22">
      <c r="A130">
        <v>124</v>
      </c>
      <c r="B130" s="34">
        <v>43015</v>
      </c>
      <c r="C130" s="32"/>
      <c r="D130" s="1" t="str">
        <f t="shared" si="10"/>
        <v>Sadesvarit</v>
      </c>
      <c r="E130" s="1" t="s">
        <v>905</v>
      </c>
      <c r="H130" s="1" t="e">
        <f>VLOOKUP($E130,Hütten!$C$2:$K$73,2,0)</f>
        <v>#N/A</v>
      </c>
      <c r="J130" s="1" t="e">
        <f>VLOOKUP($E130,Hütten!$C$2:$K$73,3,0)</f>
        <v>#N/A</v>
      </c>
      <c r="K130" s="1" t="e">
        <f>VLOOKUP($E130,Hütten!$C$2:$K$73,4,0)</f>
        <v>#N/A</v>
      </c>
      <c r="L130" s="1" t="e">
        <f>VLOOKUP($E130,Hütten!$C$2:$K$73,5,0)</f>
        <v>#N/A</v>
      </c>
      <c r="M130" s="1" t="e">
        <f>VLOOKUP($E130,Hütten!$C$2:$K$73,6,0)</f>
        <v>#N/A</v>
      </c>
      <c r="N130" s="18" t="e">
        <f>VLOOKUP($E130,Hütten!$C$2:$K$73,8,0)</f>
        <v>#N/A</v>
      </c>
      <c r="O130" s="1" t="e">
        <f>VLOOKUP($E130,Hütten!$C$2:$K$73,9,0)</f>
        <v>#N/A</v>
      </c>
      <c r="P130" s="1" t="e">
        <f>VLOOKUP($E130,Hütten!$C$2:$K$73,10,0)</f>
        <v>#N/A</v>
      </c>
      <c r="Q130" s="1" t="e">
        <f>VLOOKUP($E130,Hütten!$C$2:$K$73,11,0)</f>
        <v>#N/A</v>
      </c>
    </row>
    <row r="131" spans="1:22">
      <c r="A131">
        <v>125</v>
      </c>
      <c r="B131" s="34">
        <v>43016</v>
      </c>
      <c r="C131" s="32"/>
      <c r="D131" s="1" t="str">
        <f t="shared" si="10"/>
        <v>Honningsvåg</v>
      </c>
      <c r="E131" s="1" t="s">
        <v>905</v>
      </c>
      <c r="H131" s="1" t="e">
        <f>VLOOKUP($E131,Hütten!$C$2:$K$73,2,0)</f>
        <v>#N/A</v>
      </c>
      <c r="J131" s="1" t="e">
        <f>VLOOKUP($E131,Hütten!$C$2:$K$73,3,0)</f>
        <v>#N/A</v>
      </c>
      <c r="K131" s="1" t="e">
        <f>VLOOKUP($E131,Hütten!$C$2:$K$73,4,0)</f>
        <v>#N/A</v>
      </c>
      <c r="L131" s="1" t="e">
        <f>VLOOKUP($E131,Hütten!$C$2:$K$73,5,0)</f>
        <v>#N/A</v>
      </c>
      <c r="M131" s="1" t="e">
        <f>VLOOKUP($E131,Hütten!$C$2:$K$73,6,0)</f>
        <v>#N/A</v>
      </c>
      <c r="N131" s="18" t="e">
        <f>VLOOKUP($E131,Hütten!$C$2:$K$73,8,0)</f>
        <v>#N/A</v>
      </c>
      <c r="O131" s="1" t="e">
        <f>VLOOKUP($E131,Hütten!$C$2:$K$73,9,0)</f>
        <v>#N/A</v>
      </c>
      <c r="P131" s="1" t="e">
        <f>VLOOKUP($E131,Hütten!$C$2:$K$73,10,0)</f>
        <v>#N/A</v>
      </c>
      <c r="Q131" s="1" t="e">
        <f>VLOOKUP($E131,Hütten!$C$2:$K$73,11,0)</f>
        <v>#N/A</v>
      </c>
    </row>
    <row r="132" spans="1:22">
      <c r="A132">
        <v>126</v>
      </c>
      <c r="B132" s="34">
        <v>43017</v>
      </c>
      <c r="C132" s="32"/>
      <c r="D132" s="1" t="str">
        <f t="shared" si="10"/>
        <v>Honningsvåg</v>
      </c>
      <c r="E132" s="1" t="s">
        <v>905</v>
      </c>
      <c r="H132" s="1" t="e">
        <f>VLOOKUP($E132,Hütten!$C$2:$K$73,2,0)</f>
        <v>#N/A</v>
      </c>
      <c r="J132" s="1" t="e">
        <f>VLOOKUP($E132,Hütten!$C$2:$K$73,3,0)</f>
        <v>#N/A</v>
      </c>
      <c r="K132" s="1" t="e">
        <f>VLOOKUP($E132,Hütten!$C$2:$K$73,4,0)</f>
        <v>#N/A</v>
      </c>
      <c r="L132" s="1" t="e">
        <f>VLOOKUP($E132,Hütten!$C$2:$K$73,5,0)</f>
        <v>#N/A</v>
      </c>
      <c r="M132" s="1" t="e">
        <f>VLOOKUP($E132,Hütten!$C$2:$K$73,6,0)</f>
        <v>#N/A</v>
      </c>
      <c r="N132" s="18" t="e">
        <f>VLOOKUP($E132,Hütten!$C$2:$K$73,8,0)</f>
        <v>#N/A</v>
      </c>
      <c r="O132" s="1" t="e">
        <f>VLOOKUP($E132,Hütten!$C$2:$K$73,9,0)</f>
        <v>#N/A</v>
      </c>
      <c r="P132" s="1" t="e">
        <f>VLOOKUP($E132,Hütten!$C$2:$K$73,10,0)</f>
        <v>#N/A</v>
      </c>
      <c r="Q132" s="1" t="e">
        <f>VLOOKUP($E132,Hütten!$C$2:$K$73,11,0)</f>
        <v>#N/A</v>
      </c>
    </row>
    <row r="133" spans="1:22">
      <c r="A133">
        <v>127</v>
      </c>
      <c r="B133" s="34">
        <v>43018</v>
      </c>
      <c r="C133" s="32"/>
      <c r="D133" s="1" t="str">
        <f t="shared" si="10"/>
        <v>Honningsvåg</v>
      </c>
      <c r="E133" s="1" t="s">
        <v>905</v>
      </c>
      <c r="H133" s="1" t="e">
        <f>VLOOKUP($E133,Hütten!$C$2:$K$73,2,0)</f>
        <v>#N/A</v>
      </c>
      <c r="J133" s="1" t="e">
        <f>VLOOKUP($E133,Hütten!$C$2:$K$73,3,0)</f>
        <v>#N/A</v>
      </c>
      <c r="K133" s="1" t="e">
        <f>VLOOKUP($E133,Hütten!$C$2:$K$73,4,0)</f>
        <v>#N/A</v>
      </c>
      <c r="L133" s="1" t="e">
        <f>VLOOKUP($E133,Hütten!$C$2:$K$73,5,0)</f>
        <v>#N/A</v>
      </c>
      <c r="M133" s="1" t="e">
        <f>VLOOKUP($E133,Hütten!$C$2:$K$73,6,0)</f>
        <v>#N/A</v>
      </c>
      <c r="N133" s="18" t="e">
        <f>VLOOKUP($E133,Hütten!$C$2:$K$73,8,0)</f>
        <v>#N/A</v>
      </c>
      <c r="O133" s="1" t="e">
        <f>VLOOKUP($E133,Hütten!$C$2:$K$73,9,0)</f>
        <v>#N/A</v>
      </c>
      <c r="P133" s="1" t="e">
        <f>VLOOKUP($E133,Hütten!$C$2:$K$73,10,0)</f>
        <v>#N/A</v>
      </c>
      <c r="Q133" s="1" t="e">
        <f>VLOOKUP($E133,Hütten!$C$2:$K$73,11,0)</f>
        <v>#N/A</v>
      </c>
      <c r="R133" s="1"/>
      <c r="S133" s="1"/>
      <c r="T133" s="1"/>
      <c r="U133" s="1"/>
      <c r="V133" s="1"/>
    </row>
    <row r="134" spans="1:22">
      <c r="A134">
        <v>128</v>
      </c>
      <c r="B134" s="34">
        <v>43019</v>
      </c>
      <c r="C134" s="32"/>
      <c r="D134" s="1" t="str">
        <f t="shared" si="10"/>
        <v>Honningsvåg</v>
      </c>
      <c r="E134" s="1" t="s">
        <v>906</v>
      </c>
      <c r="H134" s="1" t="e">
        <f>VLOOKUP($E134,Hütten!$C$2:$K$73,2,0)</f>
        <v>#N/A</v>
      </c>
      <c r="J134" s="1" t="e">
        <f>VLOOKUP($E134,Hütten!$C$2:$K$73,3,0)</f>
        <v>#N/A</v>
      </c>
      <c r="K134" s="1" t="e">
        <f>VLOOKUP($E134,Hütten!$C$2:$K$73,4,0)</f>
        <v>#N/A</v>
      </c>
      <c r="L134" s="1" t="e">
        <f>VLOOKUP($E134,Hütten!$C$2:$K$73,5,0)</f>
        <v>#N/A</v>
      </c>
      <c r="M134" s="1" t="e">
        <f>VLOOKUP($E134,Hütten!$C$2:$K$73,6,0)</f>
        <v>#N/A</v>
      </c>
      <c r="N134" s="18" t="e">
        <f>VLOOKUP($E134,Hütten!$C$2:$K$73,8,0)</f>
        <v>#N/A</v>
      </c>
      <c r="O134" s="1" t="e">
        <f>VLOOKUP($E134,Hütten!$C$2:$K$73,9,0)</f>
        <v>#N/A</v>
      </c>
      <c r="P134" s="1" t="e">
        <f>VLOOKUP($E134,Hütten!$C$2:$K$73,10,0)</f>
        <v>#N/A</v>
      </c>
      <c r="Q134" s="1" t="e">
        <f>VLOOKUP($E134,Hütten!$C$2:$K$73,11,0)</f>
        <v>#N/A</v>
      </c>
      <c r="R134" s="1"/>
      <c r="S134" s="1"/>
      <c r="T134" s="1"/>
      <c r="U134" s="1"/>
      <c r="V134" s="1"/>
    </row>
    <row r="135" spans="1:22">
      <c r="C135" s="32"/>
      <c r="R135" s="1"/>
      <c r="S135" s="1"/>
      <c r="T135" s="1"/>
      <c r="U135" s="1"/>
      <c r="V135" s="1"/>
    </row>
    <row r="136" spans="1:22">
      <c r="C136" s="32"/>
      <c r="R136" s="1"/>
      <c r="S136" s="1"/>
      <c r="T136" s="1"/>
      <c r="U136" s="1"/>
      <c r="V136" s="1"/>
    </row>
    <row r="137" spans="1:22">
      <c r="C137" s="32"/>
      <c r="R137" s="1"/>
      <c r="S137" s="1"/>
      <c r="T137" s="1"/>
      <c r="U137" s="1"/>
      <c r="V137" s="1"/>
    </row>
    <row r="138" spans="1:22">
      <c r="C138" s="32"/>
      <c r="R138" s="1"/>
      <c r="S138" s="1"/>
      <c r="T138" s="1"/>
      <c r="U138" s="1"/>
      <c r="V138" s="1"/>
    </row>
    <row r="139" spans="1:22">
      <c r="C139" s="32"/>
      <c r="R139" s="1"/>
      <c r="S139" s="1"/>
      <c r="T139" s="1"/>
      <c r="U139" s="1"/>
      <c r="V139" s="1"/>
    </row>
    <row r="140" spans="1:22">
      <c r="C140" s="32"/>
      <c r="R140" s="1"/>
      <c r="S140" s="1"/>
      <c r="T140" s="1"/>
      <c r="U140" s="1"/>
      <c r="V140" s="1"/>
    </row>
    <row r="141" spans="1:22">
      <c r="C141" s="32"/>
      <c r="R141" s="1"/>
      <c r="S141" s="1"/>
      <c r="T141" s="1"/>
      <c r="U141" s="1"/>
      <c r="V141" s="1"/>
    </row>
    <row r="142" spans="1:22">
      <c r="C142" s="32"/>
      <c r="R142" s="1"/>
      <c r="S142" s="1"/>
      <c r="T142" s="1"/>
      <c r="U142" s="1"/>
      <c r="V142" s="1"/>
    </row>
    <row r="143" spans="1:22">
      <c r="C143" s="32"/>
      <c r="R143" s="1"/>
      <c r="S143" s="1"/>
      <c r="T143" s="1"/>
      <c r="U143" s="1"/>
      <c r="V143" s="1"/>
    </row>
    <row r="144" spans="1:22">
      <c r="C144" s="32"/>
      <c r="R144" s="1"/>
      <c r="S144" s="1"/>
      <c r="T144" s="1"/>
      <c r="U144" s="1"/>
      <c r="V144" s="1"/>
    </row>
    <row r="145" spans="3:3">
      <c r="C145" s="32"/>
    </row>
    <row r="146" spans="3:3">
      <c r="C146" s="32"/>
    </row>
    <row r="147" spans="3:3">
      <c r="C147" s="32"/>
    </row>
    <row r="148" spans="3:3">
      <c r="C148" s="32"/>
    </row>
    <row r="149" spans="3:3">
      <c r="C149" s="32"/>
    </row>
    <row r="150" spans="3:3">
      <c r="C150" s="32"/>
    </row>
    <row r="151" spans="3:3">
      <c r="C151" s="32"/>
    </row>
    <row r="152" spans="3:3">
      <c r="C152" s="32"/>
    </row>
    <row r="153" spans="3:3">
      <c r="C153" s="32"/>
    </row>
    <row r="154" spans="3:3">
      <c r="C154" s="32"/>
    </row>
    <row r="155" spans="3:3">
      <c r="C155" s="32"/>
    </row>
    <row r="156" spans="3:3">
      <c r="C156" s="32"/>
    </row>
    <row r="157" spans="3:3">
      <c r="C157" s="32"/>
    </row>
  </sheetData>
  <autoFilter ref="A1:T135"/>
  <phoneticPr fontId="6" type="noConversion"/>
  <dataValidations count="10">
    <dataValidation type="list" allowBlank="1" showInputMessage="1" showErrorMessage="1" sqref="E124:E134">
      <formula1>$C$2:$C$176</formula1>
    </dataValidation>
    <dataValidation type="list" allowBlank="1" showInputMessage="1" showErrorMessage="1" sqref="E115:E122">
      <formula1>$C$2:$C$176</formula1>
    </dataValidation>
    <dataValidation type="list" allowBlank="1" showInputMessage="1" showErrorMessage="1" sqref="E108:E113">
      <formula1>$C$2:$C$176</formula1>
    </dataValidation>
    <dataValidation type="list" allowBlank="1" showInputMessage="1" showErrorMessage="1" sqref="E103:E104">
      <formula1>$C$2:$C$176</formula1>
    </dataValidation>
    <dataValidation type="list" allowBlank="1" showInputMessage="1" showErrorMessage="1" sqref="E92:E101">
      <formula1>$C$2:$C$176</formula1>
    </dataValidation>
    <dataValidation type="list" allowBlank="1" showInputMessage="1" showErrorMessage="1" sqref="E2:E62">
      <formula1>$C$2:$C$176</formula1>
    </dataValidation>
    <dataValidation type="list" allowBlank="1" showInputMessage="1" showErrorMessage="1" sqref="E76">
      <formula1>$C$2:$C$176</formula1>
    </dataValidation>
    <dataValidation type="list" allowBlank="1" showInputMessage="1" showErrorMessage="1" sqref="E79:E90">
      <formula1>$C$2:$C$176</formula1>
    </dataValidation>
    <dataValidation type="list" allowBlank="1" showInputMessage="1" showErrorMessage="1" sqref="D41">
      <formula1>$C$2:$C$176</formula1>
    </dataValidation>
    <dataValidation type="list" allowBlank="1" showInputMessage="1" showErrorMessage="1" sqref="I150:I65536">
      <formula1>$C$2:$C$174</formula1>
    </dataValidation>
  </dataValidations>
  <pageMargins left="0.75000000000000011" right="0.75000000000000011" top="1" bottom="1" header="0.5" footer="0.5"/>
  <pageSetup paperSize="9" scale="22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W72"/>
  <sheetViews>
    <sheetView showRuler="0" topLeftCell="B1" zoomScale="130" zoomScaleNormal="130" zoomScalePageLayoutView="130" workbookViewId="0">
      <pane ySplit="1" topLeftCell="A2" activePane="bottomLeft" state="frozen"/>
      <selection pane="bottomLeft" activeCell="E23" sqref="E23"/>
    </sheetView>
  </sheetViews>
  <sheetFormatPr baseColWidth="10" defaultRowHeight="15" x14ac:dyDescent="0"/>
  <cols>
    <col min="1" max="1" width="3.83203125" bestFit="1" customWidth="1"/>
    <col min="2" max="2" width="26" customWidth="1"/>
    <col min="4" max="4" width="26.33203125" bestFit="1" customWidth="1"/>
    <col min="5" max="5" width="27.83203125" style="1" bestFit="1" customWidth="1"/>
    <col min="6" max="6" width="6.6640625" style="1" customWidth="1"/>
    <col min="7" max="7" width="9.6640625" style="1" customWidth="1"/>
    <col min="8" max="8" width="10.6640625" style="1" customWidth="1"/>
    <col min="9" max="9" width="10" style="1" bestFit="1" customWidth="1"/>
    <col min="10" max="10" width="15" style="1" bestFit="1" customWidth="1"/>
    <col min="11" max="11" width="10" style="1" customWidth="1"/>
    <col min="12" max="12" width="9" style="1" bestFit="1" customWidth="1"/>
    <col min="13" max="13" width="18.83203125" style="1" customWidth="1"/>
    <col min="14" max="14" width="32.5" style="18" customWidth="1"/>
    <col min="15" max="15" width="31.83203125" style="1" customWidth="1"/>
    <col min="16" max="16" width="12.33203125" style="1" customWidth="1"/>
    <col min="17" max="17" width="15.6640625" style="1" customWidth="1"/>
    <col min="18" max="23" width="10.83203125" customWidth="1"/>
  </cols>
  <sheetData>
    <row r="1" spans="1:17" s="10" customFormat="1" ht="28" customHeight="1">
      <c r="B1" s="11"/>
      <c r="D1" s="10" t="s">
        <v>779</v>
      </c>
      <c r="E1" s="12" t="s">
        <v>915</v>
      </c>
      <c r="F1" s="12" t="s">
        <v>939</v>
      </c>
      <c r="G1" s="12" t="s">
        <v>104</v>
      </c>
      <c r="H1" s="12" t="s">
        <v>85</v>
      </c>
      <c r="I1" s="12" t="s">
        <v>108</v>
      </c>
      <c r="J1" s="12" t="s">
        <v>1313</v>
      </c>
      <c r="K1" s="12" t="s">
        <v>1128</v>
      </c>
      <c r="L1" s="12" t="s">
        <v>1008</v>
      </c>
      <c r="M1" s="12" t="s">
        <v>1129</v>
      </c>
      <c r="N1" s="17" t="s">
        <v>916</v>
      </c>
      <c r="O1" s="12" t="s">
        <v>45</v>
      </c>
      <c r="P1" s="12" t="s">
        <v>46</v>
      </c>
      <c r="Q1" s="12" t="s">
        <v>47</v>
      </c>
    </row>
    <row r="2" spans="1:17">
      <c r="A2">
        <v>1</v>
      </c>
      <c r="B2" s="24">
        <v>42165</v>
      </c>
      <c r="C2" s="1" t="s">
        <v>780</v>
      </c>
      <c r="D2" s="1" t="s">
        <v>97</v>
      </c>
      <c r="E2" s="1" t="s">
        <v>1009</v>
      </c>
      <c r="H2" s="1" t="str">
        <f>VLOOKUP($E2,Hütten!$C$2:$K$58,2,0)</f>
        <v>n.a.</v>
      </c>
      <c r="J2" s="1" t="str">
        <f>VLOOKUP($E2,Hütten!$C$2:$K$58,3,0)</f>
        <v>n.a.</v>
      </c>
      <c r="K2" s="1" t="str">
        <f>VLOOKUP($E2,Hütten!$C$2:$K$58,4,0)</f>
        <v>n.a.</v>
      </c>
      <c r="L2" s="1" t="str">
        <f>VLOOKUP($E2,Hütten!$C$2:$K$58,5,0)</f>
        <v>N61 46.200 E09 32.171</v>
      </c>
      <c r="M2" s="1">
        <f>VLOOKUP($E2,Hütten!$C$2:$K$58,6,0)</f>
        <v>0</v>
      </c>
      <c r="N2" s="18">
        <f>VLOOKUP($E2,Hütten!$C$2:$K$58,8,0)</f>
        <v>0</v>
      </c>
      <c r="O2" s="1">
        <f>VLOOKUP($E2,Hütten!$C$2:$K$58,9,0)</f>
        <v>0</v>
      </c>
      <c r="P2" s="1" t="e">
        <f>VLOOKUP($E2,Hütten!$C$2:$K$58,10,0)</f>
        <v>#REF!</v>
      </c>
      <c r="Q2" s="1" t="e">
        <f>VLOOKUP($E2,Hütten!$C$2:$K$58,11,0)</f>
        <v>#REF!</v>
      </c>
    </row>
    <row r="3" spans="1:17">
      <c r="A3">
        <v>2</v>
      </c>
      <c r="B3" s="24">
        <v>42166</v>
      </c>
      <c r="C3" s="1" t="s">
        <v>783</v>
      </c>
      <c r="D3" s="1" t="str">
        <f>E2</f>
        <v>Otta</v>
      </c>
      <c r="E3" s="1" t="s">
        <v>128</v>
      </c>
      <c r="H3" s="1" t="e">
        <f>VLOOKUP($E3,Hütten!$C$2:$K$58,2,0)</f>
        <v>#N/A</v>
      </c>
      <c r="J3" s="1" t="e">
        <f>VLOOKUP($E3,Hütten!$C$2:$K$58,3,0)</f>
        <v>#N/A</v>
      </c>
      <c r="K3" s="1" t="e">
        <f>VLOOKUP($E3,Hütten!$C$2:$K$58,4,0)</f>
        <v>#N/A</v>
      </c>
      <c r="L3" s="1" t="e">
        <f>VLOOKUP($E3,Hütten!$C$2:$K$58,5,0)</f>
        <v>#N/A</v>
      </c>
      <c r="M3" s="1" t="e">
        <f>VLOOKUP($E3,Hütten!$C$2:$K$58,6,0)</f>
        <v>#N/A</v>
      </c>
      <c r="N3" s="18" t="e">
        <f>VLOOKUP($E3,Hütten!$C$2:$K$58,8,0)</f>
        <v>#N/A</v>
      </c>
      <c r="O3" s="1" t="e">
        <f>VLOOKUP($E3,Hütten!$C$2:$K$58,9,0)</f>
        <v>#N/A</v>
      </c>
      <c r="P3" s="1" t="e">
        <f>VLOOKUP($E3,Hütten!$C$2:$K$58,10,0)</f>
        <v>#N/A</v>
      </c>
      <c r="Q3" s="1" t="e">
        <f>VLOOKUP($E3,Hütten!$C$2:$K$58,11,0)</f>
        <v>#N/A</v>
      </c>
    </row>
    <row r="4" spans="1:17">
      <c r="A4">
        <v>3</v>
      </c>
      <c r="B4" s="24">
        <v>42167</v>
      </c>
      <c r="C4" s="1" t="s">
        <v>784</v>
      </c>
      <c r="D4" s="1" t="str">
        <f t="shared" ref="D4:D65" si="0">E3</f>
        <v>Dombås Hotell</v>
      </c>
      <c r="E4" s="1" t="s">
        <v>117</v>
      </c>
      <c r="H4" s="1" t="e">
        <f>VLOOKUP($E4,Hütten!$C$2:$K$58,2,0)</f>
        <v>#N/A</v>
      </c>
      <c r="J4" s="1" t="e">
        <f>VLOOKUP($E4,Hütten!$C$2:$K$58,3,0)</f>
        <v>#N/A</v>
      </c>
      <c r="K4" s="1" t="e">
        <f>VLOOKUP($E4,Hütten!$C$2:$K$58,4,0)</f>
        <v>#N/A</v>
      </c>
      <c r="L4" s="1" t="e">
        <f>VLOOKUP($E4,Hütten!$C$2:$K$58,5,0)</f>
        <v>#N/A</v>
      </c>
      <c r="M4" s="1" t="e">
        <f>VLOOKUP($E4,Hütten!$C$2:$K$58,6,0)</f>
        <v>#N/A</v>
      </c>
      <c r="N4" s="18" t="e">
        <f>VLOOKUP($E4,Hütten!$C$2:$K$58,8,0)</f>
        <v>#N/A</v>
      </c>
      <c r="O4" s="1" t="e">
        <f>VLOOKUP($E4,Hütten!$C$2:$K$58,9,0)</f>
        <v>#N/A</v>
      </c>
      <c r="P4" s="1" t="e">
        <f>VLOOKUP($E4,Hütten!$C$2:$K$58,10,0)</f>
        <v>#N/A</v>
      </c>
      <c r="Q4" s="1" t="e">
        <f>VLOOKUP($E4,Hütten!$C$2:$K$58,11,0)</f>
        <v>#N/A</v>
      </c>
    </row>
    <row r="5" spans="1:17">
      <c r="A5">
        <v>4</v>
      </c>
      <c r="B5" s="24">
        <v>42168</v>
      </c>
      <c r="C5" s="1" t="s">
        <v>786</v>
      </c>
      <c r="D5" s="1" t="str">
        <f t="shared" si="0"/>
        <v>Dovrefjell/Fokstugu</v>
      </c>
      <c r="E5" s="1" t="s">
        <v>1010</v>
      </c>
      <c r="H5" s="1" t="e">
        <f>VLOOKUP($E5,Hütten!$C$2:$K$58,2,0)</f>
        <v>#N/A</v>
      </c>
      <c r="J5" s="1" t="e">
        <f>VLOOKUP($E5,Hütten!$C$2:$K$58,3,0)</f>
        <v>#N/A</v>
      </c>
      <c r="K5" s="1" t="e">
        <f>VLOOKUP($E5,Hütten!$C$2:$K$58,4,0)</f>
        <v>#N/A</v>
      </c>
      <c r="L5" s="1" t="e">
        <f>VLOOKUP($E5,Hütten!$C$2:$K$58,5,0)</f>
        <v>#N/A</v>
      </c>
      <c r="M5" s="1" t="e">
        <f>VLOOKUP($E5,Hütten!$C$2:$K$58,6,0)</f>
        <v>#N/A</v>
      </c>
      <c r="N5" s="18" t="e">
        <f>VLOOKUP($E5,Hütten!$C$2:$K$58,8,0)</f>
        <v>#N/A</v>
      </c>
      <c r="O5" s="1" t="e">
        <f>VLOOKUP($E5,Hütten!$C$2:$K$58,9,0)</f>
        <v>#N/A</v>
      </c>
      <c r="P5" s="1" t="e">
        <f>VLOOKUP($E5,Hütten!$C$2:$K$58,10,0)</f>
        <v>#N/A</v>
      </c>
      <c r="Q5" s="1" t="e">
        <f>VLOOKUP($E5,Hütten!$C$2:$K$58,11,0)</f>
        <v>#N/A</v>
      </c>
    </row>
    <row r="6" spans="1:17">
      <c r="A6">
        <v>5</v>
      </c>
      <c r="B6" s="24">
        <v>42169</v>
      </c>
      <c r="C6" s="1" t="s">
        <v>788</v>
      </c>
      <c r="D6" s="1" t="str">
        <f t="shared" si="0"/>
        <v>Hageseter</v>
      </c>
      <c r="E6" s="1" t="s">
        <v>1011</v>
      </c>
      <c r="H6" s="1" t="e">
        <f>VLOOKUP($E6,Hütten!$C$2:$K$58,2,0)</f>
        <v>#N/A</v>
      </c>
      <c r="J6" s="1" t="e">
        <f>VLOOKUP($E6,Hütten!$C$2:$K$58,3,0)</f>
        <v>#N/A</v>
      </c>
      <c r="K6" s="1" t="e">
        <f>VLOOKUP($E6,Hütten!$C$2:$K$58,4,0)</f>
        <v>#N/A</v>
      </c>
      <c r="L6" s="1" t="e">
        <f>VLOOKUP($E6,Hütten!$C$2:$K$58,5,0)</f>
        <v>#N/A</v>
      </c>
      <c r="M6" s="1" t="e">
        <f>VLOOKUP($E6,Hütten!$C$2:$K$58,6,0)</f>
        <v>#N/A</v>
      </c>
      <c r="N6" s="18" t="e">
        <f>VLOOKUP($E6,Hütten!$C$2:$K$58,8,0)</f>
        <v>#N/A</v>
      </c>
      <c r="O6" s="1" t="e">
        <f>VLOOKUP($E6,Hütten!$C$2:$K$58,9,0)</f>
        <v>#N/A</v>
      </c>
      <c r="P6" s="1" t="e">
        <f>VLOOKUP($E6,Hütten!$C$2:$K$58,10,0)</f>
        <v>#N/A</v>
      </c>
      <c r="Q6" s="1" t="e">
        <f>VLOOKUP($E6,Hütten!$C$2:$K$58,11,0)</f>
        <v>#N/A</v>
      </c>
    </row>
    <row r="7" spans="1:17">
      <c r="A7">
        <v>6</v>
      </c>
      <c r="B7" s="24">
        <v>42170</v>
      </c>
      <c r="C7" s="1" t="s">
        <v>790</v>
      </c>
      <c r="D7" s="1" t="str">
        <f t="shared" si="0"/>
        <v>Foldal</v>
      </c>
      <c r="E7" s="1" t="s">
        <v>789</v>
      </c>
      <c r="H7" s="1" t="str">
        <f>VLOOKUP($E7,Hütten!$C$2:$K$58,2,0)</f>
        <v>Gas HJ</v>
      </c>
      <c r="J7" s="1" t="str">
        <f>VLOOKUP($E7,Hütten!$C$2:$K$58,3,0)</f>
        <v>Ja</v>
      </c>
      <c r="K7" s="1" t="str">
        <f>VLOOKUP($E7,Hütten!$C$2:$K$58,4,0)</f>
        <v>Restaurant</v>
      </c>
      <c r="L7" s="1" t="str">
        <f>VLOOKUP($E7,Hütten!$C$2:$K$58,5,0)</f>
        <v>N62 16.463 E10 46.635</v>
      </c>
      <c r="M7" s="1" t="str">
        <f>VLOOKUP($E7,Hütten!$C$2:$K$58,6,0)</f>
        <v>http://www.tynsetcamping.no</v>
      </c>
      <c r="N7" s="18" t="str">
        <f>VLOOKUP($E7,Hütten!$C$2:$K$58,8,0)</f>
        <v>Laden</v>
      </c>
      <c r="O7" s="1">
        <f>VLOOKUP($E7,Hütten!$C$2:$K$58,9,0)</f>
        <v>0</v>
      </c>
      <c r="P7" s="1" t="e">
        <f>VLOOKUP($E7,Hütten!$C$2:$K$58,10,0)</f>
        <v>#REF!</v>
      </c>
      <c r="Q7" s="1" t="e">
        <f>VLOOKUP($E7,Hütten!$C$2:$K$58,11,0)</f>
        <v>#REF!</v>
      </c>
    </row>
    <row r="8" spans="1:17">
      <c r="A8">
        <v>7</v>
      </c>
      <c r="B8" s="24">
        <v>42171</v>
      </c>
      <c r="C8" s="1" t="s">
        <v>791</v>
      </c>
      <c r="D8" s="1" t="str">
        <f t="shared" si="0"/>
        <v>Tynset</v>
      </c>
      <c r="E8" s="15" t="s">
        <v>31</v>
      </c>
      <c r="H8" s="1" t="str">
        <f>VLOOKUP($E8,Hütten!$C$2:$K$58,2,0)</f>
        <v>n.a.</v>
      </c>
      <c r="J8" s="1" t="str">
        <f>VLOOKUP($E8,Hütten!$C$2:$K$58,3,0)</f>
        <v>ja</v>
      </c>
      <c r="K8" s="1" t="str">
        <f>VLOOKUP($E8,Hütten!$C$2:$K$58,4,0)</f>
        <v>Dusche Frühstück</v>
      </c>
      <c r="L8" s="1" t="str">
        <f>VLOOKUP($E8,Hütten!$C$2:$K$58,5,0)</f>
        <v>N62 34.579 E11 23.206</v>
      </c>
      <c r="M8" s="1" t="str">
        <f>VLOOKUP($E8,Hütten!$C$2:$K$58,6,0)</f>
        <v>http://vertshusetroros.no/de/</v>
      </c>
      <c r="N8" s="18" t="str">
        <f>VLOOKUP($E8,Hütten!$C$2:$K$58,8,0)</f>
        <v>Laden</v>
      </c>
      <c r="O8" s="1">
        <f>VLOOKUP($E8,Hütten!$C$2:$K$58,9,0)</f>
        <v>0</v>
      </c>
      <c r="P8" s="1" t="e">
        <f>VLOOKUP($E8,Hütten!$C$2:$K$58,10,0)</f>
        <v>#REF!</v>
      </c>
      <c r="Q8" s="1" t="e">
        <f>VLOOKUP($E8,Hütten!$C$2:$K$58,11,0)</f>
        <v>#REF!</v>
      </c>
    </row>
    <row r="9" spans="1:17">
      <c r="A9">
        <v>8</v>
      </c>
      <c r="B9" s="24">
        <v>42172</v>
      </c>
      <c r="C9" s="1" t="s">
        <v>792</v>
      </c>
      <c r="D9" s="1" t="str">
        <f t="shared" si="0"/>
        <v>Røros Vertshuset</v>
      </c>
      <c r="E9" s="9" t="s">
        <v>93</v>
      </c>
      <c r="H9" s="3" t="s">
        <v>866</v>
      </c>
      <c r="J9" s="1" t="e">
        <f>VLOOKUP($E9,Hütten!$C$2:$K$58,3,0)</f>
        <v>#N/A</v>
      </c>
      <c r="K9" s="1" t="e">
        <f>VLOOKUP($E9,Hütten!$C$2:$K$58,4,0)</f>
        <v>#N/A</v>
      </c>
      <c r="L9" s="1" t="e">
        <f>VLOOKUP($E9,Hütten!$C$2:$K$58,5,0)</f>
        <v>#N/A</v>
      </c>
      <c r="M9" s="1" t="e">
        <f>VLOOKUP($E9,Hütten!$C$2:$K$58,6,0)</f>
        <v>#N/A</v>
      </c>
      <c r="N9" s="18" t="e">
        <f>VLOOKUP($E9,Hütten!$C$2:$K$58,8,0)</f>
        <v>#N/A</v>
      </c>
      <c r="O9" s="1" t="e">
        <f>VLOOKUP($E9,Hütten!$C$2:$K$58,9,0)</f>
        <v>#N/A</v>
      </c>
      <c r="P9" s="1" t="e">
        <f>VLOOKUP($E9,Hütten!$C$2:$K$58,10,0)</f>
        <v>#N/A</v>
      </c>
      <c r="Q9" s="1" t="e">
        <f>VLOOKUP($E9,Hütten!$C$2:$K$58,11,0)</f>
        <v>#N/A</v>
      </c>
    </row>
    <row r="10" spans="1:17">
      <c r="A10">
        <v>9</v>
      </c>
      <c r="B10" s="24">
        <v>42173</v>
      </c>
      <c r="C10" s="1" t="s">
        <v>793</v>
      </c>
      <c r="D10" s="1" t="str">
        <f t="shared" si="0"/>
        <v>Holtålen Kommune</v>
      </c>
      <c r="E10" s="9" t="s">
        <v>884</v>
      </c>
      <c r="H10" s="1" t="str">
        <f>VLOOKUP($E10,Hütten!$C$2:$K$58,2,0)</f>
        <v>n.a.</v>
      </c>
      <c r="J10" s="1" t="str">
        <f>VLOOKUP($E10,Hütten!$C$2:$K$58,3,0)</f>
        <v>ja</v>
      </c>
      <c r="K10" s="1">
        <f>VLOOKUP($E10,Hütten!$C$2:$K$58,4,0)</f>
        <v>0</v>
      </c>
      <c r="L10" s="1" t="str">
        <f>VLOOKUP($E10,Hütten!$C$2:$K$58,5,0)</f>
        <v>N62 57.339 E11 16.651</v>
      </c>
      <c r="M10" s="1" t="str">
        <f>VLOOKUP($E10,Hütten!$C$2:$K$58,6,0)</f>
        <v>https://www.ut.no/hytte/3.1605/</v>
      </c>
      <c r="N10" s="18">
        <f>VLOOKUP($E10,Hütten!$C$2:$K$58,8,0)</f>
        <v>0</v>
      </c>
      <c r="O10" s="1">
        <f>VLOOKUP($E10,Hütten!$C$2:$K$58,9,0)</f>
        <v>0</v>
      </c>
      <c r="P10" s="1" t="e">
        <f>VLOOKUP($E10,Hütten!$C$2:$K$58,10,0)</f>
        <v>#REF!</v>
      </c>
      <c r="Q10" s="1" t="e">
        <f>VLOOKUP($E10,Hütten!$C$2:$K$58,11,0)</f>
        <v>#REF!</v>
      </c>
    </row>
    <row r="11" spans="1:17">
      <c r="A11">
        <v>10</v>
      </c>
      <c r="B11" s="24">
        <v>42174</v>
      </c>
      <c r="C11" s="1" t="s">
        <v>794</v>
      </c>
      <c r="D11" s="1" t="str">
        <f t="shared" si="0"/>
        <v>Nordpa</v>
      </c>
      <c r="E11" s="1" t="s">
        <v>1311</v>
      </c>
      <c r="H11" s="1" t="str">
        <f>VLOOKUP($E11,Hütten!$C$2:$K$58,2,0)</f>
        <v>ja</v>
      </c>
      <c r="J11" s="1" t="str">
        <f>VLOOKUP($E11,Hütten!$C$2:$K$58,3,0)</f>
        <v>nein</v>
      </c>
      <c r="K11" s="1">
        <f>VLOOKUP($E11,Hütten!$C$2:$K$58,4,0)</f>
        <v>0</v>
      </c>
      <c r="L11" s="1" t="str">
        <f>VLOOKUP($E11,Hütten!$C$2:$K$58,5,0)</f>
        <v>N63 04.200 E11 28.335</v>
      </c>
      <c r="M11" s="1" t="str">
        <f>VLOOKUP($E11,Hütten!$C$2:$K$58,6,0)</f>
        <v>https://www.ut.no/hytte/3.1729/</v>
      </c>
      <c r="N11" s="18">
        <f>VLOOKUP($E11,Hütten!$C$2:$K$58,8,0)</f>
        <v>0</v>
      </c>
      <c r="O11" s="1">
        <f>VLOOKUP($E11,Hütten!$C$2:$K$58,9,0)</f>
        <v>0</v>
      </c>
      <c r="P11" s="1" t="e">
        <f>VLOOKUP($E11,Hütten!$C$2:$K$58,10,0)</f>
        <v>#REF!</v>
      </c>
      <c r="Q11" s="1" t="e">
        <f>VLOOKUP($E11,Hütten!$C$2:$K$58,11,0)</f>
        <v>#REF!</v>
      </c>
    </row>
    <row r="12" spans="1:17">
      <c r="A12">
        <v>11</v>
      </c>
      <c r="B12" s="24">
        <v>42175</v>
      </c>
      <c r="C12" s="1" t="s">
        <v>795</v>
      </c>
      <c r="D12" s="1" t="str">
        <f t="shared" si="0"/>
        <v>Græsslihytta</v>
      </c>
      <c r="E12" s="1" t="s">
        <v>1312</v>
      </c>
      <c r="H12" s="1" t="str">
        <f>VLOOKUP($E12,Hütten!$C$2:$K$58,2,0)</f>
        <v>n.a.</v>
      </c>
      <c r="J12" s="1" t="str">
        <f>VLOOKUP($E12,Hütten!$C$2:$K$58,3,0)</f>
        <v>ja</v>
      </c>
      <c r="K12" s="1">
        <f>VLOOKUP($E12,Hütten!$C$2:$K$58,4,0)</f>
        <v>0</v>
      </c>
      <c r="L12" s="1" t="str">
        <f>VLOOKUP($E12,Hütten!$C$2:$K$58,5,0)</f>
        <v>N63 12.715 E11 30.393</v>
      </c>
      <c r="M12" s="1" t="str">
        <f>VLOOKUP($E12,Hütten!$C$2:$K$58,6,0)</f>
        <v>https://www.ut.no/hytte/3.1943/</v>
      </c>
      <c r="N12" s="18">
        <f>VLOOKUP($E12,Hütten!$C$2:$K$58,8,0)</f>
        <v>0</v>
      </c>
      <c r="O12" s="1">
        <f>VLOOKUP($E12,Hütten!$C$2:$K$58,9,0)</f>
        <v>0</v>
      </c>
      <c r="P12" s="1" t="e">
        <f>VLOOKUP($E12,Hütten!$C$2:$K$58,10,0)</f>
        <v>#REF!</v>
      </c>
      <c r="Q12" s="1" t="e">
        <f>VLOOKUP($E12,Hütten!$C$2:$K$58,11,0)</f>
        <v>#REF!</v>
      </c>
    </row>
    <row r="13" spans="1:17">
      <c r="A13">
        <v>12</v>
      </c>
      <c r="B13" s="24">
        <v>42176</v>
      </c>
      <c r="C13" s="1" t="s">
        <v>798</v>
      </c>
      <c r="D13" s="1" t="str">
        <f t="shared" si="0"/>
        <v>Schultzhytta</v>
      </c>
      <c r="E13" s="1" t="s">
        <v>1290</v>
      </c>
      <c r="H13" s="1" t="e">
        <f>VLOOKUP($E13,Hütten!$C$2:$K$58,2,0)</f>
        <v>#N/A</v>
      </c>
      <c r="J13" s="1" t="e">
        <f>VLOOKUP($E13,Hütten!$C$2:$K$58,3,0)</f>
        <v>#N/A</v>
      </c>
      <c r="K13" s="1" t="e">
        <f>VLOOKUP($E13,Hütten!$C$2:$K$58,4,0)</f>
        <v>#N/A</v>
      </c>
      <c r="L13" s="1" t="e">
        <f>VLOOKUP($E13,Hütten!$C$2:$K$58,5,0)</f>
        <v>#N/A</v>
      </c>
      <c r="M13" s="1" t="e">
        <f>VLOOKUP($E13,Hütten!$C$2:$K$58,6,0)</f>
        <v>#N/A</v>
      </c>
      <c r="N13" s="18" t="e">
        <f>VLOOKUP($E13,Hütten!$C$2:$K$58,8,0)</f>
        <v>#N/A</v>
      </c>
      <c r="O13" s="1" t="e">
        <f>VLOOKUP($E13,Hütten!$C$2:$K$58,9,0)</f>
        <v>#N/A</v>
      </c>
      <c r="P13" s="1" t="e">
        <f>VLOOKUP($E13,Hütten!$C$2:$K$58,10,0)</f>
        <v>#N/A</v>
      </c>
      <c r="Q13" s="1" t="e">
        <f>VLOOKUP($E13,Hütten!$C$2:$K$58,11,0)</f>
        <v>#N/A</v>
      </c>
    </row>
    <row r="14" spans="1:17">
      <c r="A14">
        <v>13</v>
      </c>
      <c r="B14" s="24">
        <v>42177</v>
      </c>
      <c r="C14" s="1" t="s">
        <v>799</v>
      </c>
      <c r="D14" s="1" t="str">
        <f t="shared" si="0"/>
        <v>Meraker Fonnfjell Hotel</v>
      </c>
      <c r="E14" s="1" t="s">
        <v>806</v>
      </c>
      <c r="H14" s="1" t="str">
        <f>VLOOKUP($E14,Hütten!$C$2:$K$58,2,0)</f>
        <v>ja</v>
      </c>
      <c r="J14" s="1" t="str">
        <f>VLOOKUP($E14,Hütten!$C$2:$K$58,3,0)</f>
        <v>12V</v>
      </c>
      <c r="K14" s="1">
        <f>VLOOKUP($E14,Hütten!$C$2:$K$58,4,0)</f>
        <v>0</v>
      </c>
      <c r="L14" s="1" t="str">
        <f>VLOOKUP($E14,Hütten!$C$2:$K$58,5,0)</f>
        <v>N63 32.535 E11 56.508</v>
      </c>
      <c r="M14" s="1" t="str">
        <f>VLOOKUP($E14,Hütten!$C$2:$K$58,6,0)</f>
        <v>http://www.ut.no/hytte/3.1742/</v>
      </c>
      <c r="N14" s="18">
        <f>VLOOKUP($E14,Hütten!$C$2:$K$58,8,0)</f>
        <v>0</v>
      </c>
      <c r="O14" s="1">
        <f>VLOOKUP($E14,Hütten!$C$2:$K$58,9,0)</f>
        <v>0</v>
      </c>
      <c r="P14" s="1" t="e">
        <f>VLOOKUP($E14,Hütten!$C$2:$K$58,10,0)</f>
        <v>#REF!</v>
      </c>
      <c r="Q14" s="1" t="e">
        <f>VLOOKUP($E14,Hütten!$C$2:$K$58,11,0)</f>
        <v>#REF!</v>
      </c>
    </row>
    <row r="15" spans="1:17">
      <c r="A15">
        <v>14</v>
      </c>
      <c r="B15" s="24">
        <v>42178</v>
      </c>
      <c r="C15" s="1" t="s">
        <v>800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</row>
    <row r="16" spans="1:17">
      <c r="A16">
        <v>15</v>
      </c>
      <c r="B16" s="24">
        <v>42179</v>
      </c>
      <c r="C16" s="1" t="s">
        <v>801</v>
      </c>
      <c r="D16" s="1">
        <f t="shared" si="0"/>
        <v>0</v>
      </c>
      <c r="E16" s="9" t="s">
        <v>968</v>
      </c>
      <c r="H16" s="1" t="str">
        <f>VLOOKUP($E16,Hütten!$C$2:$K$58,2,0)</f>
        <v>ja</v>
      </c>
      <c r="J16" s="1" t="str">
        <f>VLOOKUP($E16,Hütten!$C$2:$K$58,3,0)</f>
        <v>12V</v>
      </c>
      <c r="K16" s="1">
        <f>VLOOKUP($E16,Hütten!$C$2:$K$58,4,0)</f>
        <v>0</v>
      </c>
      <c r="L16" s="1" t="str">
        <f>VLOOKUP($E16,Hütten!$C$2:$K$58,5,0)</f>
        <v>N63 54.651 E12 13.316</v>
      </c>
      <c r="M16" s="1" t="str">
        <f>VLOOKUP($E16,Hütten!$C$2:$K$58,6,0)</f>
        <v>https://www.ut.no/hytte/3.1319/</v>
      </c>
      <c r="N16" s="18">
        <f>VLOOKUP($E16,Hütten!$C$2:$K$58,8,0)</f>
        <v>0</v>
      </c>
      <c r="O16" s="1">
        <f>VLOOKUP($E16,Hütten!$C$2:$K$58,9,0)</f>
        <v>0</v>
      </c>
      <c r="P16" s="1" t="e">
        <f>VLOOKUP($E16,Hütten!$C$2:$K$58,10,0)</f>
        <v>#REF!</v>
      </c>
      <c r="Q16" s="1" t="e">
        <f>VLOOKUP($E16,Hütten!$C$2:$K$58,11,0)</f>
        <v>#REF!</v>
      </c>
    </row>
    <row r="17" spans="1:23">
      <c r="A17">
        <v>16</v>
      </c>
      <c r="B17" s="24">
        <v>42180</v>
      </c>
      <c r="C17" s="1" t="s">
        <v>802</v>
      </c>
      <c r="D17" s="1" t="str">
        <f t="shared" si="0"/>
        <v>Skjækerdalshytta</v>
      </c>
      <c r="E17" s="9" t="s">
        <v>92</v>
      </c>
      <c r="H17" s="1" t="str">
        <f>VLOOKUP($E17,Hütten!$C$2:$K$58,2,0)</f>
        <v>ja</v>
      </c>
      <c r="J17" s="1" t="str">
        <f>VLOOKUP($E17,Hütten!$C$2:$K$58,3,0)</f>
        <v>12V</v>
      </c>
      <c r="K17" s="1">
        <f>VLOOKUP($E17,Hütten!$C$2:$K$58,4,0)</f>
        <v>0</v>
      </c>
      <c r="L17" s="1" t="str">
        <f>VLOOKUP($E17,Hütten!$C$2:$K$58,5,0)</f>
        <v>N63 59.738 E12 18.787</v>
      </c>
      <c r="M17" s="1" t="str">
        <f>VLOOKUP($E17,Hütten!$C$2:$K$58,6,0)</f>
        <v>https://www.ut.no/hytte/3.1367/</v>
      </c>
      <c r="N17" s="18">
        <f>VLOOKUP($E17,Hütten!$C$2:$K$58,8,0)</f>
        <v>0</v>
      </c>
      <c r="O17" s="1">
        <f>VLOOKUP($E17,Hütten!$C$2:$K$58,9,0)</f>
        <v>0</v>
      </c>
      <c r="P17" s="1" t="e">
        <f>VLOOKUP($E17,Hütten!$C$2:$K$58,10,0)</f>
        <v>#REF!</v>
      </c>
      <c r="Q17" s="1" t="e">
        <f>VLOOKUP($E17,Hütten!$C$2:$K$58,11,0)</f>
        <v>#REF!</v>
      </c>
    </row>
    <row r="18" spans="1:23" s="1" customFormat="1">
      <c r="A18">
        <v>17</v>
      </c>
      <c r="B18" s="24">
        <v>42181</v>
      </c>
      <c r="C18" s="1" t="s">
        <v>804</v>
      </c>
      <c r="D18" s="1" t="str">
        <f t="shared" si="0"/>
        <v>Setertjønnhytta</v>
      </c>
      <c r="E18" s="9" t="s">
        <v>970</v>
      </c>
      <c r="H18" s="1" t="e">
        <f>VLOOKUP($E18,Hütten!$C$2:$K$58,2,0)</f>
        <v>#N/A</v>
      </c>
      <c r="J18" s="1" t="e">
        <f>VLOOKUP($E18,Hütten!$C$2:$K$58,3,0)</f>
        <v>#N/A</v>
      </c>
      <c r="K18" s="1" t="e">
        <f>VLOOKUP($E18,Hütten!$C$2:$K$58,4,0)</f>
        <v>#N/A</v>
      </c>
      <c r="L18" s="1" t="e">
        <f>VLOOKUP($E18,Hütten!$C$2:$K$58,5,0)</f>
        <v>#N/A</v>
      </c>
      <c r="M18" s="1" t="e">
        <f>VLOOKUP($E18,Hütten!$C$2:$K$58,6,0)</f>
        <v>#N/A</v>
      </c>
      <c r="N18" s="18" t="e">
        <f>VLOOKUP($E18,Hütten!$C$2:$K$58,8,0)</f>
        <v>#N/A</v>
      </c>
      <c r="O18" s="1" t="e">
        <f>VLOOKUP($E18,Hütten!$C$2:$K$58,9,0)</f>
        <v>#N/A</v>
      </c>
      <c r="P18" s="1" t="e">
        <f>VLOOKUP($E18,Hütten!$C$2:$K$58,10,0)</f>
        <v>#N/A</v>
      </c>
      <c r="Q18" s="1" t="e">
        <f>VLOOKUP($E18,Hütten!$C$2:$K$58,11,0)</f>
        <v>#N/A</v>
      </c>
      <c r="R18"/>
      <c r="S18"/>
      <c r="T18"/>
      <c r="U18"/>
      <c r="V18"/>
    </row>
    <row r="19" spans="1:23" s="1" customFormat="1">
      <c r="A19">
        <v>18</v>
      </c>
      <c r="B19" s="24">
        <v>42182</v>
      </c>
      <c r="C19" s="1" t="s">
        <v>805</v>
      </c>
      <c r="D19" s="1" t="str">
        <f t="shared" si="0"/>
        <v>Gaundalen</v>
      </c>
      <c r="E19" s="9" t="s">
        <v>52</v>
      </c>
      <c r="H19" s="1" t="e">
        <f>VLOOKUP($E19,Hütten!$C$2:$K$58,2,0)</f>
        <v>#N/A</v>
      </c>
      <c r="J19" s="1" t="e">
        <f>VLOOKUP($E19,Hütten!$C$2:$K$58,3,0)</f>
        <v>#N/A</v>
      </c>
      <c r="K19" s="1" t="e">
        <f>VLOOKUP($E19,Hütten!$C$2:$K$58,4,0)</f>
        <v>#N/A</v>
      </c>
      <c r="L19" s="1" t="e">
        <f>VLOOKUP($E19,Hütten!$C$2:$K$58,5,0)</f>
        <v>#N/A</v>
      </c>
      <c r="M19" s="1" t="e">
        <f>VLOOKUP($E19,Hütten!$C$2:$K$58,6,0)</f>
        <v>#N/A</v>
      </c>
      <c r="N19" s="18" t="e">
        <f>VLOOKUP($E19,Hütten!$C$2:$K$58,8,0)</f>
        <v>#N/A</v>
      </c>
      <c r="O19" s="1" t="e">
        <f>VLOOKUP($E19,Hütten!$C$2:$K$58,9,0)</f>
        <v>#N/A</v>
      </c>
      <c r="P19" s="1" t="e">
        <f>VLOOKUP($E19,Hütten!$C$2:$K$58,10,0)</f>
        <v>#N/A</v>
      </c>
      <c r="Q19" s="1" t="e">
        <f>VLOOKUP($E19,Hütten!$C$2:$K$58,11,0)</f>
        <v>#N/A</v>
      </c>
      <c r="R19"/>
      <c r="S19"/>
      <c r="T19"/>
      <c r="U19"/>
      <c r="V19"/>
    </row>
    <row r="20" spans="1:23" s="1" customFormat="1">
      <c r="A20">
        <v>19</v>
      </c>
      <c r="B20" s="24">
        <v>42183</v>
      </c>
      <c r="C20" s="1" t="s">
        <v>807</v>
      </c>
      <c r="D20" s="1" t="str">
        <f t="shared" si="0"/>
        <v>Gjefsjøen Fjellgård</v>
      </c>
      <c r="E20" s="9" t="s">
        <v>109</v>
      </c>
      <c r="H20" s="1" t="e">
        <f>VLOOKUP($E20,Hütten!$C$2:$K$58,2,0)</f>
        <v>#N/A</v>
      </c>
      <c r="J20" s="1" t="e">
        <f>VLOOKUP($E20,Hütten!$C$2:$K$58,3,0)</f>
        <v>#N/A</v>
      </c>
      <c r="K20" s="1" t="e">
        <f>VLOOKUP($E20,Hütten!$C$2:$K$58,4,0)</f>
        <v>#N/A</v>
      </c>
      <c r="L20" s="1" t="e">
        <f>VLOOKUP($E20,Hütten!$C$2:$K$58,5,0)</f>
        <v>#N/A</v>
      </c>
      <c r="M20" s="1" t="e">
        <f>VLOOKUP($E20,Hütten!$C$2:$K$58,6,0)</f>
        <v>#N/A</v>
      </c>
      <c r="N20" s="18" t="e">
        <f>VLOOKUP($E20,Hütten!$C$2:$K$58,8,0)</f>
        <v>#N/A</v>
      </c>
      <c r="O20" s="1" t="e">
        <f>VLOOKUP($E20,Hütten!$C$2:$K$58,9,0)</f>
        <v>#N/A</v>
      </c>
      <c r="P20" s="1" t="e">
        <f>VLOOKUP($E20,Hütten!$C$2:$K$58,10,0)</f>
        <v>#N/A</v>
      </c>
      <c r="Q20" s="1" t="e">
        <f>VLOOKUP($E20,Hütten!$C$2:$K$58,11,0)</f>
        <v>#N/A</v>
      </c>
      <c r="R20"/>
      <c r="S20"/>
      <c r="T20"/>
      <c r="U20"/>
      <c r="V20"/>
    </row>
    <row r="21" spans="1:23" s="1" customFormat="1">
      <c r="A21">
        <v>20</v>
      </c>
      <c r="B21" s="24">
        <v>42184</v>
      </c>
      <c r="C21" s="1" t="s">
        <v>808</v>
      </c>
      <c r="D21" s="1" t="str">
        <f t="shared" si="0"/>
        <v>Fossdalen</v>
      </c>
      <c r="E21" s="9" t="s">
        <v>974</v>
      </c>
      <c r="H21" s="1" t="e">
        <f>VLOOKUP($E21,Hütten!$C$2:$K$58,2,0)</f>
        <v>#N/A</v>
      </c>
      <c r="J21" s="1" t="e">
        <f>VLOOKUP($E21,Hütten!$C$2:$K$58,3,0)</f>
        <v>#N/A</v>
      </c>
      <c r="K21" s="1" t="e">
        <f>VLOOKUP($E21,Hütten!$C$2:$K$58,4,0)</f>
        <v>#N/A</v>
      </c>
      <c r="L21" s="1" t="e">
        <f>VLOOKUP($E21,Hütten!$C$2:$K$58,5,0)</f>
        <v>#N/A</v>
      </c>
      <c r="M21" s="1" t="e">
        <f>VLOOKUP($E21,Hütten!$C$2:$K$58,6,0)</f>
        <v>#N/A</v>
      </c>
      <c r="N21" s="18" t="e">
        <f>VLOOKUP($E21,Hütten!$C$2:$K$58,8,0)</f>
        <v>#N/A</v>
      </c>
      <c r="O21" s="1" t="e">
        <f>VLOOKUP($E21,Hütten!$C$2:$K$58,9,0)</f>
        <v>#N/A</v>
      </c>
      <c r="P21" s="1" t="e">
        <f>VLOOKUP($E21,Hütten!$C$2:$K$58,10,0)</f>
        <v>#N/A</v>
      </c>
      <c r="Q21" s="1" t="e">
        <f>VLOOKUP($E21,Hütten!$C$2:$K$58,11,0)</f>
        <v>#N/A</v>
      </c>
      <c r="R21"/>
      <c r="S21"/>
      <c r="T21"/>
      <c r="U21"/>
      <c r="V21"/>
    </row>
    <row r="22" spans="1:23" s="1" customFormat="1">
      <c r="A22">
        <v>21</v>
      </c>
      <c r="B22" s="24">
        <v>42185</v>
      </c>
      <c r="C22" s="1" t="s">
        <v>810</v>
      </c>
      <c r="D22" s="1" t="str">
        <f t="shared" si="0"/>
        <v>Skjelbredtunet</v>
      </c>
      <c r="E22" s="9" t="s">
        <v>110</v>
      </c>
      <c r="H22" s="1" t="e">
        <f>VLOOKUP($E22,Hütten!$C$2:$K$58,2,0)</f>
        <v>#N/A</v>
      </c>
      <c r="J22" s="1" t="e">
        <f>VLOOKUP($E22,Hütten!$C$2:$K$58,3,0)</f>
        <v>#N/A</v>
      </c>
      <c r="K22" s="1" t="e">
        <f>VLOOKUP($E22,Hütten!$C$2:$K$58,4,0)</f>
        <v>#N/A</v>
      </c>
      <c r="L22" s="1" t="e">
        <f>VLOOKUP($E22,Hütten!$C$2:$K$58,5,0)</f>
        <v>#N/A</v>
      </c>
      <c r="M22" s="1" t="e">
        <f>VLOOKUP($E22,Hütten!$C$2:$K$58,6,0)</f>
        <v>#N/A</v>
      </c>
      <c r="N22" s="18" t="e">
        <f>VLOOKUP($E22,Hütten!$C$2:$K$58,8,0)</f>
        <v>#N/A</v>
      </c>
      <c r="O22" s="1" t="e">
        <f>VLOOKUP($E22,Hütten!$C$2:$K$58,9,0)</f>
        <v>#N/A</v>
      </c>
      <c r="P22" s="1" t="e">
        <f>VLOOKUP($E22,Hütten!$C$2:$K$58,10,0)</f>
        <v>#N/A</v>
      </c>
      <c r="Q22" s="1" t="e">
        <f>VLOOKUP($E22,Hütten!$C$2:$K$58,11,0)</f>
        <v>#N/A</v>
      </c>
      <c r="R22"/>
      <c r="S22"/>
      <c r="T22"/>
      <c r="U22"/>
      <c r="V22"/>
    </row>
    <row r="23" spans="1:23" s="1" customFormat="1">
      <c r="A23">
        <v>22</v>
      </c>
      <c r="B23" s="24">
        <v>42186</v>
      </c>
      <c r="C23" s="1" t="s">
        <v>812</v>
      </c>
      <c r="D23" s="1" t="str">
        <f t="shared" si="0"/>
        <v>Tunnsjö</v>
      </c>
      <c r="E23" s="9" t="s">
        <v>823</v>
      </c>
      <c r="H23" s="3" t="s">
        <v>126</v>
      </c>
      <c r="J23" s="1" t="e">
        <f>VLOOKUP($E23,Hütten!$C$2:$K$58,3,0)</f>
        <v>#N/A</v>
      </c>
      <c r="K23" s="1" t="e">
        <f>VLOOKUP($E23,Hütten!$C$2:$K$58,4,0)</f>
        <v>#N/A</v>
      </c>
      <c r="L23" s="1" t="e">
        <f>VLOOKUP($E23,Hütten!$C$2:$K$58,5,0)</f>
        <v>#N/A</v>
      </c>
      <c r="M23" s="1" t="e">
        <f>VLOOKUP($E23,Hütten!$C$2:$K$58,6,0)</f>
        <v>#N/A</v>
      </c>
      <c r="N23" s="18" t="e">
        <f>VLOOKUP($E23,Hütten!$C$2:$K$58,8,0)</f>
        <v>#N/A</v>
      </c>
      <c r="O23" s="1" t="e">
        <f>VLOOKUP($E23,Hütten!$C$2:$K$58,9,0)</f>
        <v>#N/A</v>
      </c>
      <c r="P23" s="1" t="e">
        <f>VLOOKUP($E23,Hütten!$C$2:$K$58,10,0)</f>
        <v>#N/A</v>
      </c>
      <c r="Q23" s="1" t="e">
        <f>VLOOKUP($E23,Hütten!$C$2:$K$58,11,0)</f>
        <v>#N/A</v>
      </c>
      <c r="R23"/>
      <c r="S23"/>
      <c r="T23"/>
      <c r="U23"/>
      <c r="V23"/>
    </row>
    <row r="24" spans="1:23" s="1" customFormat="1">
      <c r="A24">
        <v>23</v>
      </c>
      <c r="B24" s="24">
        <v>42187</v>
      </c>
      <c r="C24" s="1" t="s">
        <v>813</v>
      </c>
      <c r="D24" s="1" t="str">
        <f t="shared" si="0"/>
        <v>Rojrvik</v>
      </c>
      <c r="E24" s="9" t="s">
        <v>189</v>
      </c>
      <c r="H24" s="1" t="e">
        <f>VLOOKUP($E24,Hütten!$C$2:$K$58,2,0)</f>
        <v>#N/A</v>
      </c>
      <c r="J24" s="1" t="e">
        <f>VLOOKUP($E24,Hütten!$C$2:$K$58,3,0)</f>
        <v>#N/A</v>
      </c>
      <c r="K24" s="1" t="e">
        <f>VLOOKUP($E24,Hütten!$C$2:$K$58,4,0)</f>
        <v>#N/A</v>
      </c>
      <c r="L24" s="1" t="e">
        <f>VLOOKUP($E24,Hütten!$C$2:$K$58,5,0)</f>
        <v>#N/A</v>
      </c>
      <c r="M24" s="1" t="e">
        <f>VLOOKUP($E24,Hütten!$C$2:$K$58,6,0)</f>
        <v>#N/A</v>
      </c>
      <c r="N24" s="18" t="e">
        <f>VLOOKUP($E24,Hütten!$C$2:$K$58,8,0)</f>
        <v>#N/A</v>
      </c>
      <c r="O24" s="1" t="e">
        <f>VLOOKUP($E24,Hütten!$C$2:$K$58,9,0)</f>
        <v>#N/A</v>
      </c>
      <c r="P24" s="1" t="e">
        <f>VLOOKUP($E24,Hütten!$C$2:$K$58,10,0)</f>
        <v>#N/A</v>
      </c>
      <c r="Q24" s="1" t="e">
        <f>VLOOKUP($E24,Hütten!$C$2:$K$58,11,0)</f>
        <v>#N/A</v>
      </c>
      <c r="R24"/>
      <c r="S24"/>
      <c r="T24"/>
      <c r="U24"/>
      <c r="V24"/>
    </row>
    <row r="25" spans="1:23" s="1" customFormat="1">
      <c r="A25">
        <v>24</v>
      </c>
      <c r="B25" s="24">
        <v>42188</v>
      </c>
      <c r="C25" s="1" t="s">
        <v>814</v>
      </c>
      <c r="D25" s="1" t="str">
        <f t="shared" si="0"/>
        <v>Kjukkelvat</v>
      </c>
      <c r="E25" s="9" t="s">
        <v>111</v>
      </c>
      <c r="H25" s="1" t="e">
        <f>VLOOKUP($E25,Hütten!$C$2:$K$58,2,0)</f>
        <v>#N/A</v>
      </c>
      <c r="J25" s="1" t="e">
        <f>VLOOKUP($E25,Hütten!$C$2:$K$58,3,0)</f>
        <v>#N/A</v>
      </c>
      <c r="K25" s="1" t="e">
        <f>VLOOKUP($E25,Hütten!$C$2:$K$58,4,0)</f>
        <v>#N/A</v>
      </c>
      <c r="L25" s="1" t="e">
        <f>VLOOKUP($E25,Hütten!$C$2:$K$58,5,0)</f>
        <v>#N/A</v>
      </c>
      <c r="M25" s="1" t="e">
        <f>VLOOKUP($E25,Hütten!$C$2:$K$58,6,0)</f>
        <v>#N/A</v>
      </c>
      <c r="N25" s="18" t="e">
        <f>VLOOKUP($E25,Hütten!$C$2:$K$58,8,0)</f>
        <v>#N/A</v>
      </c>
      <c r="O25" s="1" t="e">
        <f>VLOOKUP($E25,Hütten!$C$2:$K$58,9,0)</f>
        <v>#N/A</v>
      </c>
      <c r="P25" s="1" t="e">
        <f>VLOOKUP($E25,Hütten!$C$2:$K$58,10,0)</f>
        <v>#N/A</v>
      </c>
      <c r="Q25" s="1" t="e">
        <f>VLOOKUP($E25,Hütten!$C$2:$K$58,11,0)</f>
        <v>#N/A</v>
      </c>
      <c r="R25"/>
      <c r="S25"/>
      <c r="T25"/>
      <c r="U25"/>
      <c r="V25"/>
    </row>
    <row r="26" spans="1:23" s="1" customFormat="1">
      <c r="A26">
        <v>25</v>
      </c>
      <c r="B26" s="24">
        <v>42189</v>
      </c>
      <c r="C26" s="1" t="s">
        <v>816</v>
      </c>
      <c r="D26" s="1" t="str">
        <f t="shared" si="0"/>
        <v>Susendalen</v>
      </c>
      <c r="E26" s="9" t="s">
        <v>827</v>
      </c>
      <c r="H26" s="1" t="e">
        <f>VLOOKUP($E26,Hütten!$C$2:$K$58,2,0)</f>
        <v>#N/A</v>
      </c>
      <c r="J26" s="1" t="e">
        <f>VLOOKUP($E26,Hütten!$C$2:$K$58,3,0)</f>
        <v>#N/A</v>
      </c>
      <c r="K26" s="1" t="e">
        <f>VLOOKUP($E26,Hütten!$C$2:$K$58,4,0)</f>
        <v>#N/A</v>
      </c>
      <c r="L26" s="1" t="e">
        <f>VLOOKUP($E26,Hütten!$C$2:$K$58,5,0)</f>
        <v>#N/A</v>
      </c>
      <c r="M26" s="1" t="e">
        <f>VLOOKUP($E26,Hütten!$C$2:$K$58,6,0)</f>
        <v>#N/A</v>
      </c>
      <c r="N26" s="18" t="e">
        <f>VLOOKUP($E26,Hütten!$C$2:$K$58,8,0)</f>
        <v>#N/A</v>
      </c>
      <c r="O26" s="1" t="e">
        <f>VLOOKUP($E26,Hütten!$C$2:$K$58,9,0)</f>
        <v>#N/A</v>
      </c>
      <c r="P26" s="1" t="e">
        <f>VLOOKUP($E26,Hütten!$C$2:$K$58,10,0)</f>
        <v>#N/A</v>
      </c>
      <c r="Q26" s="1" t="e">
        <f>VLOOKUP($E26,Hütten!$C$2:$K$58,11,0)</f>
        <v>#N/A</v>
      </c>
      <c r="R26"/>
      <c r="S26"/>
      <c r="T26"/>
      <c r="U26"/>
      <c r="V26"/>
    </row>
    <row r="27" spans="1:23" s="1" customFormat="1">
      <c r="A27">
        <v>26</v>
      </c>
      <c r="B27" s="24">
        <v>42190</v>
      </c>
      <c r="C27" s="1" t="s">
        <v>818</v>
      </c>
      <c r="D27" s="1" t="str">
        <f t="shared" si="0"/>
        <v>Hattfjelldal</v>
      </c>
      <c r="E27" s="9" t="s">
        <v>1006</v>
      </c>
      <c r="H27" s="1" t="e">
        <f>VLOOKUP($E27,Hütten!$C$2:$K$58,2,0)</f>
        <v>#N/A</v>
      </c>
      <c r="J27" s="1" t="e">
        <f>VLOOKUP($E27,Hütten!$C$2:$K$58,3,0)</f>
        <v>#N/A</v>
      </c>
      <c r="K27" s="1" t="e">
        <f>VLOOKUP($E27,Hütten!$C$2:$K$58,4,0)</f>
        <v>#N/A</v>
      </c>
      <c r="L27" s="1" t="e">
        <f>VLOOKUP($E27,Hütten!$C$2:$K$58,5,0)</f>
        <v>#N/A</v>
      </c>
      <c r="M27" s="1" t="e">
        <f>VLOOKUP($E27,Hütten!$C$2:$K$58,6,0)</f>
        <v>#N/A</v>
      </c>
      <c r="N27" s="18" t="e">
        <f>VLOOKUP($E27,Hütten!$C$2:$K$58,8,0)</f>
        <v>#N/A</v>
      </c>
      <c r="O27" s="1" t="e">
        <f>VLOOKUP($E27,Hütten!$C$2:$K$58,9,0)</f>
        <v>#N/A</v>
      </c>
      <c r="P27" s="1" t="e">
        <f>VLOOKUP($E27,Hütten!$C$2:$K$58,10,0)</f>
        <v>#N/A</v>
      </c>
      <c r="Q27" s="1" t="e">
        <f>VLOOKUP($E27,Hütten!$C$2:$K$58,11,0)</f>
        <v>#N/A</v>
      </c>
      <c r="R27"/>
      <c r="S27"/>
      <c r="T27"/>
      <c r="U27"/>
      <c r="V27"/>
    </row>
    <row r="28" spans="1:23">
      <c r="A28">
        <v>27</v>
      </c>
      <c r="B28" s="24">
        <v>42191</v>
      </c>
      <c r="C28" s="1" t="s">
        <v>820</v>
      </c>
      <c r="D28" s="1" t="str">
        <f t="shared" si="0"/>
        <v>Krutvasshytta</v>
      </c>
      <c r="E28" s="9" t="s">
        <v>995</v>
      </c>
      <c r="H28" s="1" t="e">
        <f>VLOOKUP($E28,Hütten!$C$2:$K$58,2,0)</f>
        <v>#N/A</v>
      </c>
      <c r="J28" s="1" t="e">
        <f>VLOOKUP($E28,Hütten!$C$2:$K$58,3,0)</f>
        <v>#N/A</v>
      </c>
      <c r="K28" s="1" t="e">
        <f>VLOOKUP($E28,Hütten!$C$2:$K$58,4,0)</f>
        <v>#N/A</v>
      </c>
      <c r="L28" s="1" t="e">
        <f>VLOOKUP($E28,Hütten!$C$2:$K$58,5,0)</f>
        <v>#N/A</v>
      </c>
      <c r="M28" s="1" t="e">
        <f>VLOOKUP($E28,Hütten!$C$2:$K$58,6,0)</f>
        <v>#N/A</v>
      </c>
      <c r="N28" s="18" t="e">
        <f>VLOOKUP($E28,Hütten!$C$2:$K$58,8,0)</f>
        <v>#N/A</v>
      </c>
      <c r="O28" s="1" t="e">
        <f>VLOOKUP($E28,Hütten!$C$2:$K$58,9,0)</f>
        <v>#N/A</v>
      </c>
      <c r="P28" s="1" t="e">
        <f>VLOOKUP($E28,Hütten!$C$2:$K$58,10,0)</f>
        <v>#N/A</v>
      </c>
      <c r="Q28" s="1" t="e">
        <f>VLOOKUP($E28,Hütten!$C$2:$K$58,11,0)</f>
        <v>#N/A</v>
      </c>
    </row>
    <row r="29" spans="1:23" s="1" customFormat="1">
      <c r="A29">
        <v>28</v>
      </c>
      <c r="B29" s="24">
        <v>42192</v>
      </c>
      <c r="C29" s="1" t="s">
        <v>822</v>
      </c>
      <c r="D29" s="1" t="str">
        <f t="shared" si="0"/>
        <v>Sivertgården</v>
      </c>
      <c r="E29" s="9" t="s">
        <v>37</v>
      </c>
      <c r="H29" s="1" t="e">
        <f>VLOOKUP($E29,Hütten!$C$2:$K$58,2,0)</f>
        <v>#N/A</v>
      </c>
      <c r="J29" s="1" t="e">
        <f>VLOOKUP($E29,Hütten!$C$2:$K$58,3,0)</f>
        <v>#N/A</v>
      </c>
      <c r="K29" s="1" t="e">
        <f>VLOOKUP($E29,Hütten!$C$2:$K$58,4,0)</f>
        <v>#N/A</v>
      </c>
      <c r="L29" s="1" t="e">
        <f>VLOOKUP($E29,Hütten!$C$2:$K$58,5,0)</f>
        <v>#N/A</v>
      </c>
      <c r="M29" s="1" t="e">
        <f>VLOOKUP($E29,Hütten!$C$2:$K$58,6,0)</f>
        <v>#N/A</v>
      </c>
      <c r="N29" s="18" t="e">
        <f>VLOOKUP($E29,Hütten!$C$2:$K$58,8,0)</f>
        <v>#N/A</v>
      </c>
      <c r="O29" s="1" t="e">
        <f>VLOOKUP($E29,Hütten!$C$2:$K$58,9,0)</f>
        <v>#N/A</v>
      </c>
      <c r="P29" s="1" t="e">
        <f>VLOOKUP($E29,Hütten!$C$2:$K$58,10,0)</f>
        <v>#N/A</v>
      </c>
      <c r="Q29" s="1" t="e">
        <f>VLOOKUP($E29,Hütten!$C$2:$K$58,11,0)</f>
        <v>#N/A</v>
      </c>
      <c r="R29"/>
      <c r="S29"/>
      <c r="T29"/>
      <c r="U29"/>
      <c r="V29"/>
    </row>
    <row r="30" spans="1:23" s="1" customFormat="1">
      <c r="A30">
        <v>29</v>
      </c>
      <c r="B30" s="24">
        <v>42193</v>
      </c>
      <c r="C30" s="1" t="s">
        <v>824</v>
      </c>
      <c r="D30" s="1" t="str">
        <f t="shared" si="0"/>
        <v>Steikvasselv gård</v>
      </c>
      <c r="E30" s="9" t="s">
        <v>835</v>
      </c>
      <c r="H30" s="1" t="e">
        <f>VLOOKUP($E30,Hütten!$C$2:$K$58,2,0)</f>
        <v>#N/A</v>
      </c>
      <c r="J30" s="1" t="e">
        <f>VLOOKUP($E30,Hütten!$C$2:$K$58,3,0)</f>
        <v>#N/A</v>
      </c>
      <c r="K30" s="1" t="e">
        <f>VLOOKUP($E30,Hütten!$C$2:$K$58,4,0)</f>
        <v>#N/A</v>
      </c>
      <c r="L30" s="1" t="e">
        <f>VLOOKUP($E30,Hütten!$C$2:$K$58,5,0)</f>
        <v>#N/A</v>
      </c>
      <c r="M30" s="1" t="e">
        <f>VLOOKUP($E30,Hütten!$C$2:$K$58,6,0)</f>
        <v>#N/A</v>
      </c>
      <c r="N30" s="18" t="e">
        <f>VLOOKUP($E30,Hütten!$C$2:$K$58,8,0)</f>
        <v>#N/A</v>
      </c>
      <c r="O30" s="1" t="e">
        <f>VLOOKUP($E30,Hütten!$C$2:$K$58,9,0)</f>
        <v>#N/A</v>
      </c>
      <c r="P30" s="1" t="e">
        <f>VLOOKUP($E30,Hütten!$C$2:$K$58,10,0)</f>
        <v>#N/A</v>
      </c>
      <c r="Q30" s="1" t="e">
        <f>VLOOKUP($E30,Hütten!$C$2:$K$58,11,0)</f>
        <v>#N/A</v>
      </c>
      <c r="R30"/>
      <c r="S30"/>
      <c r="T30"/>
      <c r="U30"/>
      <c r="V30"/>
    </row>
    <row r="31" spans="1:23" s="1" customFormat="1">
      <c r="A31">
        <v>30</v>
      </c>
      <c r="B31" s="24">
        <v>42194</v>
      </c>
      <c r="C31" s="1" t="s">
        <v>825</v>
      </c>
      <c r="D31" s="1" t="str">
        <f t="shared" si="0"/>
        <v>Gressvasshytta</v>
      </c>
      <c r="E31" s="9" t="s">
        <v>988</v>
      </c>
      <c r="H31" s="3" t="s">
        <v>126</v>
      </c>
      <c r="J31" s="1" t="e">
        <f>VLOOKUP($E31,Hütten!$C$2:$K$58,3,0)</f>
        <v>#N/A</v>
      </c>
      <c r="K31" s="1" t="e">
        <f>VLOOKUP($E31,Hütten!$C$2:$K$58,4,0)</f>
        <v>#N/A</v>
      </c>
      <c r="L31" s="1" t="e">
        <f>VLOOKUP($E31,Hütten!$C$2:$K$58,5,0)</f>
        <v>#N/A</v>
      </c>
      <c r="M31" s="1" t="e">
        <f>VLOOKUP($E31,Hütten!$C$2:$K$58,6,0)</f>
        <v>#N/A</v>
      </c>
      <c r="N31" s="18" t="e">
        <f>VLOOKUP($E31,Hütten!$C$2:$K$58,8,0)</f>
        <v>#N/A</v>
      </c>
      <c r="O31" s="1" t="e">
        <f>VLOOKUP($E31,Hütten!$C$2:$K$58,9,0)</f>
        <v>#N/A</v>
      </c>
      <c r="P31" s="1" t="e">
        <f>VLOOKUP($E31,Hütten!$C$2:$K$58,10,0)</f>
        <v>#N/A</v>
      </c>
      <c r="Q31" s="1" t="e">
        <f>VLOOKUP($E31,Hütten!$C$2:$K$58,11,0)</f>
        <v>#N/A</v>
      </c>
      <c r="R31"/>
      <c r="S31"/>
      <c r="T31"/>
      <c r="U31"/>
      <c r="V31"/>
      <c r="W31"/>
    </row>
    <row r="32" spans="1:23" s="1" customFormat="1">
      <c r="A32">
        <v>31</v>
      </c>
      <c r="B32" s="24">
        <v>42195</v>
      </c>
      <c r="C32" s="1" t="s">
        <v>826</v>
      </c>
      <c r="D32" s="1" t="str">
        <f t="shared" si="0"/>
        <v>Umbukta fjellstue</v>
      </c>
      <c r="E32" s="9" t="s">
        <v>989</v>
      </c>
      <c r="H32" s="1" t="e">
        <f>VLOOKUP($E32,Hütten!$C$2:$K$58,2,0)</f>
        <v>#N/A</v>
      </c>
      <c r="J32" s="1" t="e">
        <f>VLOOKUP($E32,Hütten!$C$2:$K$58,3,0)</f>
        <v>#N/A</v>
      </c>
      <c r="K32" s="1" t="e">
        <f>VLOOKUP($E32,Hütten!$C$2:$K$58,4,0)</f>
        <v>#N/A</v>
      </c>
      <c r="L32" s="1" t="e">
        <f>VLOOKUP($E32,Hütten!$C$2:$K$58,5,0)</f>
        <v>#N/A</v>
      </c>
      <c r="M32" s="1" t="e">
        <f>VLOOKUP($E32,Hütten!$C$2:$K$58,6,0)</f>
        <v>#N/A</v>
      </c>
      <c r="N32" s="18" t="e">
        <f>VLOOKUP($E32,Hütten!$C$2:$K$58,8,0)</f>
        <v>#N/A</v>
      </c>
      <c r="O32" s="1" t="e">
        <f>VLOOKUP($E32,Hütten!$C$2:$K$58,9,0)</f>
        <v>#N/A</v>
      </c>
      <c r="P32" s="1" t="e">
        <f>VLOOKUP($E32,Hütten!$C$2:$K$58,10,0)</f>
        <v>#N/A</v>
      </c>
      <c r="Q32" s="1" t="e">
        <f>VLOOKUP($E32,Hütten!$C$2:$K$58,11,0)</f>
        <v>#N/A</v>
      </c>
      <c r="R32"/>
      <c r="S32"/>
      <c r="T32"/>
      <c r="U32"/>
      <c r="V32"/>
      <c r="W32"/>
    </row>
    <row r="33" spans="1:23" s="1" customFormat="1">
      <c r="A33">
        <v>32</v>
      </c>
      <c r="B33" s="24">
        <v>42196</v>
      </c>
      <c r="C33" s="1" t="s">
        <v>828</v>
      </c>
      <c r="D33" s="1" t="str">
        <f t="shared" si="0"/>
        <v>Kvitsteindalstunet</v>
      </c>
      <c r="E33" s="9" t="s">
        <v>841</v>
      </c>
      <c r="H33" s="1" t="e">
        <f>VLOOKUP($E33,Hütten!$C$2:$K$58,2,0)</f>
        <v>#N/A</v>
      </c>
      <c r="J33" s="1" t="e">
        <f>VLOOKUP($E33,Hütten!$C$2:$K$58,3,0)</f>
        <v>#N/A</v>
      </c>
      <c r="K33" s="1" t="e">
        <f>VLOOKUP($E33,Hütten!$C$2:$K$58,4,0)</f>
        <v>#N/A</v>
      </c>
      <c r="L33" s="1" t="e">
        <f>VLOOKUP($E33,Hütten!$C$2:$K$58,5,0)</f>
        <v>#N/A</v>
      </c>
      <c r="M33" s="1" t="e">
        <f>VLOOKUP($E33,Hütten!$C$2:$K$58,6,0)</f>
        <v>#N/A</v>
      </c>
      <c r="N33" s="18" t="e">
        <f>VLOOKUP($E33,Hütten!$C$2:$K$58,8,0)</f>
        <v>#N/A</v>
      </c>
      <c r="O33" s="1" t="e">
        <f>VLOOKUP($E33,Hütten!$C$2:$K$58,9,0)</f>
        <v>#N/A</v>
      </c>
      <c r="P33" s="1" t="e">
        <f>VLOOKUP($E33,Hütten!$C$2:$K$58,10,0)</f>
        <v>#N/A</v>
      </c>
      <c r="Q33" s="1" t="e">
        <f>VLOOKUP($E33,Hütten!$C$2:$K$58,11,0)</f>
        <v>#N/A</v>
      </c>
      <c r="R33"/>
      <c r="S33"/>
      <c r="T33"/>
      <c r="U33"/>
      <c r="V33"/>
      <c r="W33"/>
    </row>
    <row r="34" spans="1:23" s="1" customFormat="1">
      <c r="A34">
        <v>33</v>
      </c>
      <c r="B34" s="24">
        <v>42197</v>
      </c>
      <c r="C34" s="1" t="s">
        <v>830</v>
      </c>
      <c r="D34" s="1" t="str">
        <f t="shared" si="0"/>
        <v>Virvasshytta</v>
      </c>
      <c r="E34" s="9" t="s">
        <v>885</v>
      </c>
      <c r="H34" s="1" t="e">
        <f>VLOOKUP($E34,Hütten!$C$2:$K$58,2,0)</f>
        <v>#N/A</v>
      </c>
      <c r="J34" s="1" t="e">
        <f>VLOOKUP($E34,Hütten!$C$2:$K$58,3,0)</f>
        <v>#N/A</v>
      </c>
      <c r="K34" s="1" t="e">
        <f>VLOOKUP($E34,Hütten!$C$2:$K$58,4,0)</f>
        <v>#N/A</v>
      </c>
      <c r="L34" s="1" t="e">
        <f>VLOOKUP($E34,Hütten!$C$2:$K$58,5,0)</f>
        <v>#N/A</v>
      </c>
      <c r="M34" s="1" t="e">
        <f>VLOOKUP($E34,Hütten!$C$2:$K$58,6,0)</f>
        <v>#N/A</v>
      </c>
      <c r="N34" s="18" t="e">
        <f>VLOOKUP($E34,Hütten!$C$2:$K$58,8,0)</f>
        <v>#N/A</v>
      </c>
      <c r="O34" s="1" t="e">
        <f>VLOOKUP($E34,Hütten!$C$2:$K$58,9,0)</f>
        <v>#N/A</v>
      </c>
      <c r="P34" s="1" t="e">
        <f>VLOOKUP($E34,Hütten!$C$2:$K$58,10,0)</f>
        <v>#N/A</v>
      </c>
      <c r="Q34" s="1" t="e">
        <f>VLOOKUP($E34,Hütten!$C$2:$K$58,11,0)</f>
        <v>#N/A</v>
      </c>
      <c r="R34"/>
      <c r="S34"/>
      <c r="T34"/>
      <c r="U34"/>
      <c r="V34"/>
      <c r="W34"/>
    </row>
    <row r="35" spans="1:23" s="1" customFormat="1">
      <c r="A35">
        <v>34</v>
      </c>
      <c r="B35" s="24">
        <v>42198</v>
      </c>
      <c r="C35" s="1" t="s">
        <v>832</v>
      </c>
      <c r="D35" s="1" t="str">
        <f t="shared" si="0"/>
        <v>Bolnastua</v>
      </c>
      <c r="E35" s="9" t="s">
        <v>23</v>
      </c>
      <c r="H35" s="1" t="e">
        <f>VLOOKUP($E35,Hütten!$C$2:$K$58,2,0)</f>
        <v>#N/A</v>
      </c>
      <c r="J35" s="1" t="e">
        <f>VLOOKUP($E35,Hütten!$C$2:$K$58,3,0)</f>
        <v>#N/A</v>
      </c>
      <c r="K35" s="1" t="e">
        <f>VLOOKUP($E35,Hütten!$C$2:$K$58,4,0)</f>
        <v>#N/A</v>
      </c>
      <c r="L35" s="1" t="e">
        <f>VLOOKUP($E35,Hütten!$C$2:$K$58,5,0)</f>
        <v>#N/A</v>
      </c>
      <c r="M35" s="1" t="e">
        <f>VLOOKUP($E35,Hütten!$C$2:$K$58,6,0)</f>
        <v>#N/A</v>
      </c>
      <c r="N35" s="18" t="e">
        <f>VLOOKUP($E35,Hütten!$C$2:$K$58,8,0)</f>
        <v>#N/A</v>
      </c>
      <c r="O35" s="1" t="e">
        <f>VLOOKUP($E35,Hütten!$C$2:$K$58,9,0)</f>
        <v>#N/A</v>
      </c>
      <c r="P35" s="1" t="e">
        <f>VLOOKUP($E35,Hütten!$C$2:$K$58,10,0)</f>
        <v>#N/A</v>
      </c>
      <c r="Q35" s="1" t="e">
        <f>VLOOKUP($E35,Hütten!$C$2:$K$58,11,0)</f>
        <v>#N/A</v>
      </c>
      <c r="R35"/>
      <c r="S35"/>
      <c r="T35"/>
      <c r="U35"/>
      <c r="V35"/>
      <c r="W35"/>
    </row>
    <row r="36" spans="1:23" s="1" customFormat="1">
      <c r="A36">
        <v>35</v>
      </c>
      <c r="B36" s="24">
        <v>42199</v>
      </c>
      <c r="C36" s="1" t="s">
        <v>834</v>
      </c>
      <c r="D36" s="1" t="str">
        <f t="shared" si="0"/>
        <v>Lønsstua</v>
      </c>
      <c r="E36" s="9" t="s">
        <v>847</v>
      </c>
      <c r="H36" s="1" t="e">
        <f>VLOOKUP($E36,Hütten!$C$2:$K$58,2,0)</f>
        <v>#N/A</v>
      </c>
      <c r="J36" s="1" t="e">
        <f>VLOOKUP($E36,Hütten!$C$2:$K$58,3,0)</f>
        <v>#N/A</v>
      </c>
      <c r="K36" s="1" t="e">
        <f>VLOOKUP($E36,Hütten!$C$2:$K$58,4,0)</f>
        <v>#N/A</v>
      </c>
      <c r="L36" s="1" t="e">
        <f>VLOOKUP($E36,Hütten!$C$2:$K$58,5,0)</f>
        <v>#N/A</v>
      </c>
      <c r="M36" s="1" t="e">
        <f>VLOOKUP($E36,Hütten!$C$2:$K$58,6,0)</f>
        <v>#N/A</v>
      </c>
      <c r="N36" s="18" t="e">
        <f>VLOOKUP($E36,Hütten!$C$2:$K$58,8,0)</f>
        <v>#N/A</v>
      </c>
      <c r="O36" s="1" t="e">
        <f>VLOOKUP($E36,Hütten!$C$2:$K$58,9,0)</f>
        <v>#N/A</v>
      </c>
      <c r="P36" s="1" t="e">
        <f>VLOOKUP($E36,Hütten!$C$2:$K$58,10,0)</f>
        <v>#N/A</v>
      </c>
      <c r="Q36" s="1" t="e">
        <f>VLOOKUP($E36,Hütten!$C$2:$K$58,11,0)</f>
        <v>#N/A</v>
      </c>
      <c r="S36"/>
      <c r="T36"/>
      <c r="U36"/>
      <c r="V36"/>
      <c r="W36"/>
    </row>
    <row r="37" spans="1:23">
      <c r="A37">
        <v>36</v>
      </c>
      <c r="B37" s="24">
        <v>42200</v>
      </c>
      <c r="C37" s="1" t="s">
        <v>836</v>
      </c>
      <c r="D37" s="1" t="str">
        <f t="shared" si="0"/>
        <v>Argaladhytta</v>
      </c>
      <c r="E37" s="9" t="s">
        <v>42</v>
      </c>
      <c r="H37" s="1" t="e">
        <f>VLOOKUP($E37,Hütten!$C$2:$K$58,2,0)</f>
        <v>#N/A</v>
      </c>
      <c r="J37" s="1" t="e">
        <f>VLOOKUP($E37,Hütten!$C$2:$K$58,3,0)</f>
        <v>#N/A</v>
      </c>
      <c r="K37" s="1" t="e">
        <f>VLOOKUP($E37,Hütten!$C$2:$K$58,4,0)</f>
        <v>#N/A</v>
      </c>
      <c r="L37" s="1" t="e">
        <f>VLOOKUP($E37,Hütten!$C$2:$K$58,5,0)</f>
        <v>#N/A</v>
      </c>
      <c r="M37" s="1" t="e">
        <f>VLOOKUP($E37,Hütten!$C$2:$K$58,6,0)</f>
        <v>#N/A</v>
      </c>
      <c r="N37" s="18" t="e">
        <f>VLOOKUP($E37,Hütten!$C$2:$K$58,8,0)</f>
        <v>#N/A</v>
      </c>
      <c r="O37" s="1" t="e">
        <f>VLOOKUP($E37,Hütten!$C$2:$K$58,9,0)</f>
        <v>#N/A</v>
      </c>
      <c r="P37" s="1" t="e">
        <f>VLOOKUP($E37,Hütten!$C$2:$K$58,10,0)</f>
        <v>#N/A</v>
      </c>
      <c r="Q37" s="1" t="e">
        <f>VLOOKUP($E37,Hütten!$C$2:$K$58,11,0)</f>
        <v>#N/A</v>
      </c>
    </row>
    <row r="38" spans="1:23">
      <c r="A38">
        <v>37</v>
      </c>
      <c r="B38" s="24">
        <v>42201</v>
      </c>
      <c r="C38" s="1" t="s">
        <v>837</v>
      </c>
      <c r="D38" s="1" t="str">
        <f t="shared" si="0"/>
        <v>Tjoarvihytta</v>
      </c>
      <c r="E38" s="9" t="s">
        <v>1222</v>
      </c>
      <c r="H38" s="3" t="s">
        <v>126</v>
      </c>
      <c r="J38" s="1" t="e">
        <f>VLOOKUP($E38,Hütten!$C$2:$K$58,3,0)</f>
        <v>#N/A</v>
      </c>
      <c r="K38" s="1" t="e">
        <f>VLOOKUP($E38,Hütten!$C$2:$K$58,4,0)</f>
        <v>#N/A</v>
      </c>
      <c r="L38" s="1" t="e">
        <f>VLOOKUP($E38,Hütten!$C$2:$K$58,5,0)</f>
        <v>#N/A</v>
      </c>
      <c r="M38" s="1" t="e">
        <f>VLOOKUP($E38,Hütten!$C$2:$K$58,6,0)</f>
        <v>#N/A</v>
      </c>
      <c r="N38" s="18" t="e">
        <f>VLOOKUP($E38,Hütten!$C$2:$K$58,8,0)</f>
        <v>#N/A</v>
      </c>
      <c r="O38" s="1" t="e">
        <f>VLOOKUP($E38,Hütten!$C$2:$K$58,9,0)</f>
        <v>#N/A</v>
      </c>
      <c r="P38" s="1" t="e">
        <f>VLOOKUP($E38,Hütten!$C$2:$K$58,10,0)</f>
        <v>#N/A</v>
      </c>
      <c r="Q38" s="1" t="e">
        <f>VLOOKUP($E38,Hütten!$C$2:$K$58,11,0)</f>
        <v>#N/A</v>
      </c>
    </row>
    <row r="39" spans="1:23">
      <c r="A39">
        <v>38</v>
      </c>
      <c r="B39" s="24">
        <v>42202</v>
      </c>
      <c r="C39" s="1" t="s">
        <v>839</v>
      </c>
      <c r="D39" s="1" t="str">
        <f t="shared" si="0"/>
        <v>Ny-Sulitjelma fjellstue</v>
      </c>
      <c r="E39" s="9" t="s">
        <v>994</v>
      </c>
      <c r="H39" s="1" t="e">
        <f>VLOOKUP($E39,Hütten!$C$2:$K$58,2,0)</f>
        <v>#N/A</v>
      </c>
      <c r="J39" s="1" t="e">
        <f>VLOOKUP($E39,Hütten!$C$2:$K$58,3,0)</f>
        <v>#N/A</v>
      </c>
      <c r="K39" s="1" t="e">
        <f>VLOOKUP($E39,Hütten!$C$2:$K$58,4,0)</f>
        <v>#N/A</v>
      </c>
      <c r="L39" s="1" t="e">
        <f>VLOOKUP($E39,Hütten!$C$2:$K$58,5,0)</f>
        <v>#N/A</v>
      </c>
      <c r="M39" s="1" t="e">
        <f>VLOOKUP($E39,Hütten!$C$2:$K$58,6,0)</f>
        <v>#N/A</v>
      </c>
      <c r="N39" s="18" t="e">
        <f>VLOOKUP($E39,Hütten!$C$2:$K$58,8,0)</f>
        <v>#N/A</v>
      </c>
      <c r="O39" s="1" t="e">
        <f>VLOOKUP($E39,Hütten!$C$2:$K$58,9,0)</f>
        <v>#N/A</v>
      </c>
      <c r="P39" s="1" t="e">
        <f>VLOOKUP($E39,Hütten!$C$2:$K$58,10,0)</f>
        <v>#N/A</v>
      </c>
      <c r="Q39" s="1" t="e">
        <f>VLOOKUP($E39,Hütten!$C$2:$K$58,11,0)</f>
        <v>#N/A</v>
      </c>
    </row>
    <row r="40" spans="1:23">
      <c r="A40">
        <v>39</v>
      </c>
      <c r="B40" s="24">
        <v>42203</v>
      </c>
      <c r="C40" s="1" t="s">
        <v>840</v>
      </c>
      <c r="D40" s="1" t="str">
        <f t="shared" si="0"/>
        <v>Sorjushytta</v>
      </c>
      <c r="E40" s="9" t="s">
        <v>849</v>
      </c>
      <c r="H40" s="1" t="e">
        <f>VLOOKUP($E40,Hütten!$C$2:$K$58,2,0)</f>
        <v>#N/A</v>
      </c>
      <c r="J40" s="1" t="e">
        <f>VLOOKUP($E40,Hütten!$C$2:$K$58,3,0)</f>
        <v>#N/A</v>
      </c>
      <c r="K40" s="1" t="e">
        <f>VLOOKUP($E40,Hütten!$C$2:$K$58,4,0)</f>
        <v>#N/A</v>
      </c>
      <c r="L40" s="1" t="e">
        <f>VLOOKUP($E40,Hütten!$C$2:$K$58,5,0)</f>
        <v>#N/A</v>
      </c>
      <c r="M40" s="1" t="e">
        <f>VLOOKUP($E40,Hütten!$C$2:$K$58,6,0)</f>
        <v>#N/A</v>
      </c>
      <c r="N40" s="18" t="e">
        <f>VLOOKUP($E40,Hütten!$C$2:$K$58,8,0)</f>
        <v>#N/A</v>
      </c>
      <c r="O40" s="1" t="e">
        <f>VLOOKUP($E40,Hütten!$C$2:$K$58,9,0)</f>
        <v>#N/A</v>
      </c>
      <c r="P40" s="1" t="e">
        <f>VLOOKUP($E40,Hütten!$C$2:$K$58,10,0)</f>
        <v>#N/A</v>
      </c>
      <c r="Q40" s="1" t="e">
        <f>VLOOKUP($E40,Hütten!$C$2:$K$58,11,0)</f>
        <v>#N/A</v>
      </c>
    </row>
    <row r="41" spans="1:23">
      <c r="A41">
        <v>40</v>
      </c>
      <c r="B41" s="24">
        <v>42204</v>
      </c>
      <c r="C41" s="1" t="s">
        <v>842</v>
      </c>
      <c r="D41" s="1" t="str">
        <f t="shared" si="0"/>
        <v>Ståddåjakka Sami</v>
      </c>
      <c r="E41" s="9" t="s">
        <v>2</v>
      </c>
      <c r="H41" s="1" t="e">
        <f>VLOOKUP($E41,Hütten!$C$2:$K$58,2,0)</f>
        <v>#N/A</v>
      </c>
      <c r="J41" s="1" t="e">
        <f>VLOOKUP($E41,Hütten!$C$2:$K$58,3,0)</f>
        <v>#N/A</v>
      </c>
      <c r="K41" s="1" t="e">
        <f>VLOOKUP($E41,Hütten!$C$2:$K$58,4,0)</f>
        <v>#N/A</v>
      </c>
      <c r="L41" s="1" t="e">
        <f>VLOOKUP($E41,Hütten!$C$2:$K$58,5,0)</f>
        <v>#N/A</v>
      </c>
      <c r="M41" s="1" t="e">
        <f>VLOOKUP($E41,Hütten!$C$2:$K$58,6,0)</f>
        <v>#N/A</v>
      </c>
      <c r="N41" s="18" t="e">
        <f>VLOOKUP($E41,Hütten!$C$2:$K$58,8,0)</f>
        <v>#N/A</v>
      </c>
      <c r="O41" s="1" t="e">
        <f>VLOOKUP($E41,Hütten!$C$2:$K$58,9,0)</f>
        <v>#N/A</v>
      </c>
      <c r="P41" s="1" t="e">
        <f>VLOOKUP($E41,Hütten!$C$2:$K$58,10,0)</f>
        <v>#N/A</v>
      </c>
      <c r="Q41" s="1" t="e">
        <f>VLOOKUP($E41,Hütten!$C$2:$K$58,11,0)</f>
        <v>#N/A</v>
      </c>
    </row>
    <row r="42" spans="1:23">
      <c r="A42">
        <v>41</v>
      </c>
      <c r="B42" s="24">
        <v>42205</v>
      </c>
      <c r="C42" s="1" t="s">
        <v>843</v>
      </c>
      <c r="D42" s="1" t="str">
        <f t="shared" si="0"/>
        <v>Arasluokta Fjällstuga</v>
      </c>
      <c r="E42" s="9" t="s">
        <v>20</v>
      </c>
      <c r="H42" s="1" t="e">
        <f>VLOOKUP($E42,Hütten!$C$2:$K$58,2,0)</f>
        <v>#N/A</v>
      </c>
      <c r="J42" s="1" t="e">
        <f>VLOOKUP($E42,Hütten!$C$2:$K$58,3,0)</f>
        <v>#N/A</v>
      </c>
      <c r="K42" s="1" t="e">
        <f>VLOOKUP($E42,Hütten!$C$2:$K$58,4,0)</f>
        <v>#N/A</v>
      </c>
      <c r="L42" s="1" t="e">
        <f>VLOOKUP($E42,Hütten!$C$2:$K$58,5,0)</f>
        <v>#N/A</v>
      </c>
      <c r="M42" s="1" t="e">
        <f>VLOOKUP($E42,Hütten!$C$2:$K$58,6,0)</f>
        <v>#N/A</v>
      </c>
      <c r="N42" s="18" t="e">
        <f>VLOOKUP($E42,Hütten!$C$2:$K$58,8,0)</f>
        <v>#N/A</v>
      </c>
      <c r="O42" s="1" t="e">
        <f>VLOOKUP($E42,Hütten!$C$2:$K$58,9,0)</f>
        <v>#N/A</v>
      </c>
      <c r="P42" s="1" t="e">
        <f>VLOOKUP($E42,Hütten!$C$2:$K$58,10,0)</f>
        <v>#N/A</v>
      </c>
      <c r="Q42" s="1" t="e">
        <f>VLOOKUP($E42,Hütten!$C$2:$K$58,11,0)</f>
        <v>#N/A</v>
      </c>
    </row>
    <row r="43" spans="1:23">
      <c r="A43">
        <v>42</v>
      </c>
      <c r="B43" s="24">
        <v>42206</v>
      </c>
      <c r="C43" s="1" t="s">
        <v>845</v>
      </c>
      <c r="D43" s="1" t="str">
        <f t="shared" si="0"/>
        <v>Kutjaure Fjällstuga</v>
      </c>
      <c r="E43" s="9" t="s">
        <v>30</v>
      </c>
      <c r="H43" s="1" t="e">
        <f>VLOOKUP($E43,Hütten!$C$2:$K$58,2,0)</f>
        <v>#N/A</v>
      </c>
      <c r="J43" s="1" t="e">
        <f>VLOOKUP($E43,Hütten!$C$2:$K$58,3,0)</f>
        <v>#N/A</v>
      </c>
      <c r="K43" s="1" t="e">
        <f>VLOOKUP($E43,Hütten!$C$2:$K$58,4,0)</f>
        <v>#N/A</v>
      </c>
      <c r="L43" s="1" t="e">
        <f>VLOOKUP($E43,Hütten!$C$2:$K$58,5,0)</f>
        <v>#N/A</v>
      </c>
      <c r="M43" s="1" t="e">
        <f>VLOOKUP($E43,Hütten!$C$2:$K$58,6,0)</f>
        <v>#N/A</v>
      </c>
      <c r="N43" s="18" t="e">
        <f>VLOOKUP($E43,Hütten!$C$2:$K$58,8,0)</f>
        <v>#N/A</v>
      </c>
      <c r="O43" s="1" t="e">
        <f>VLOOKUP($E43,Hütten!$C$2:$K$58,9,0)</f>
        <v>#N/A</v>
      </c>
      <c r="P43" s="1" t="e">
        <f>VLOOKUP($E43,Hütten!$C$2:$K$58,10,0)</f>
        <v>#N/A</v>
      </c>
      <c r="Q43" s="1" t="e">
        <f>VLOOKUP($E43,Hütten!$C$2:$K$58,11,0)</f>
        <v>#N/A</v>
      </c>
    </row>
    <row r="44" spans="1:23">
      <c r="A44">
        <v>43</v>
      </c>
      <c r="B44" s="24">
        <v>42207</v>
      </c>
      <c r="C44" s="1" t="s">
        <v>846</v>
      </c>
      <c r="D44" s="1" t="str">
        <f t="shared" si="0"/>
        <v>Ritsem Fjällstation</v>
      </c>
      <c r="E44" s="9" t="s">
        <v>858</v>
      </c>
      <c r="H44" s="1" t="e">
        <f>VLOOKUP($E44,Hütten!$C$2:$K$58,2,0)</f>
        <v>#N/A</v>
      </c>
      <c r="J44" s="1" t="e">
        <f>VLOOKUP($E44,Hütten!$C$2:$K$58,3,0)</f>
        <v>#N/A</v>
      </c>
      <c r="K44" s="1" t="e">
        <f>VLOOKUP($E44,Hütten!$C$2:$K$58,4,0)</f>
        <v>#N/A</v>
      </c>
      <c r="L44" s="1" t="e">
        <f>VLOOKUP($E44,Hütten!$C$2:$K$58,5,0)</f>
        <v>#N/A</v>
      </c>
      <c r="M44" s="1" t="e">
        <f>VLOOKUP($E44,Hütten!$C$2:$K$58,6,0)</f>
        <v>#N/A</v>
      </c>
      <c r="N44" s="18" t="e">
        <f>VLOOKUP($E44,Hütten!$C$2:$K$58,8,0)</f>
        <v>#N/A</v>
      </c>
      <c r="O44" s="1" t="e">
        <f>VLOOKUP($E44,Hütten!$C$2:$K$58,9,0)</f>
        <v>#N/A</v>
      </c>
      <c r="P44" s="1" t="e">
        <f>VLOOKUP($E44,Hütten!$C$2:$K$58,10,0)</f>
        <v>#N/A</v>
      </c>
      <c r="Q44" s="1" t="e">
        <f>VLOOKUP($E44,Hütten!$C$2:$K$58,11,0)</f>
        <v>#N/A</v>
      </c>
      <c r="T44" s="5"/>
    </row>
    <row r="45" spans="1:23">
      <c r="A45">
        <v>44</v>
      </c>
      <c r="B45" s="24">
        <v>42208</v>
      </c>
      <c r="C45" s="1" t="s">
        <v>848</v>
      </c>
      <c r="D45" s="1" t="str">
        <f t="shared" si="0"/>
        <v>Sitasjaure</v>
      </c>
      <c r="E45" s="9" t="s">
        <v>13</v>
      </c>
      <c r="H45" s="1" t="e">
        <f>VLOOKUP($E45,Hütten!$C$2:$K$58,2,0)</f>
        <v>#N/A</v>
      </c>
      <c r="J45" s="1" t="e">
        <f>VLOOKUP($E45,Hütten!$C$2:$K$58,3,0)</f>
        <v>#N/A</v>
      </c>
      <c r="K45" s="1" t="e">
        <f>VLOOKUP($E45,Hütten!$C$2:$K$58,4,0)</f>
        <v>#N/A</v>
      </c>
      <c r="L45" s="1" t="e">
        <f>VLOOKUP($E45,Hütten!$C$2:$K$58,5,0)</f>
        <v>#N/A</v>
      </c>
      <c r="M45" s="1" t="e">
        <f>VLOOKUP($E45,Hütten!$C$2:$K$58,6,0)</f>
        <v>#N/A</v>
      </c>
      <c r="N45" s="18" t="e">
        <f>VLOOKUP($E45,Hütten!$C$2:$K$58,8,0)</f>
        <v>#N/A</v>
      </c>
      <c r="O45" s="1" t="e">
        <f>VLOOKUP($E45,Hütten!$C$2:$K$58,9,0)</f>
        <v>#N/A</v>
      </c>
      <c r="P45" s="1" t="e">
        <f>VLOOKUP($E45,Hütten!$C$2:$K$58,10,0)</f>
        <v>#N/A</v>
      </c>
      <c r="Q45" s="1" t="e">
        <f>VLOOKUP($E45,Hütten!$C$2:$K$58,11,0)</f>
        <v>#N/A</v>
      </c>
    </row>
    <row r="46" spans="1:23">
      <c r="A46">
        <v>45</v>
      </c>
      <c r="B46" s="24">
        <v>42209</v>
      </c>
      <c r="C46" s="1" t="s">
        <v>1118</v>
      </c>
      <c r="D46" s="1" t="str">
        <f t="shared" si="0"/>
        <v>Hukejaure Fjällstuga</v>
      </c>
      <c r="E46" s="9" t="s">
        <v>859</v>
      </c>
      <c r="H46" s="1" t="e">
        <f>VLOOKUP($E46,Hütten!$C$2:$K$58,2,0)</f>
        <v>#N/A</v>
      </c>
      <c r="J46" s="1" t="e">
        <f>VLOOKUP($E46,Hütten!$C$2:$K$58,3,0)</f>
        <v>#N/A</v>
      </c>
      <c r="K46" s="1" t="e">
        <f>VLOOKUP($E46,Hütten!$C$2:$K$58,4,0)</f>
        <v>#N/A</v>
      </c>
      <c r="L46" s="1" t="e">
        <f>VLOOKUP($E46,Hütten!$C$2:$K$58,5,0)</f>
        <v>#N/A</v>
      </c>
      <c r="M46" s="1" t="e">
        <f>VLOOKUP($E46,Hütten!$C$2:$K$58,6,0)</f>
        <v>#N/A</v>
      </c>
      <c r="N46" s="18" t="e">
        <f>VLOOKUP($E46,Hütten!$C$2:$K$58,8,0)</f>
        <v>#N/A</v>
      </c>
      <c r="O46" s="1" t="e">
        <f>VLOOKUP($E46,Hütten!$C$2:$K$58,9,0)</f>
        <v>#N/A</v>
      </c>
      <c r="P46" s="1" t="e">
        <f>VLOOKUP($E46,Hütten!$C$2:$K$58,10,0)</f>
        <v>#N/A</v>
      </c>
      <c r="Q46" s="1" t="e">
        <f>VLOOKUP($E46,Hütten!$C$2:$K$58,11,0)</f>
        <v>#N/A</v>
      </c>
    </row>
    <row r="47" spans="1:23">
      <c r="A47">
        <v>46</v>
      </c>
      <c r="B47" s="24">
        <v>42210</v>
      </c>
      <c r="C47" s="1" t="s">
        <v>850</v>
      </c>
      <c r="D47" s="1" t="str">
        <f t="shared" si="0"/>
        <v>Gautelis</v>
      </c>
      <c r="E47" s="9" t="s">
        <v>5</v>
      </c>
      <c r="H47" s="1" t="e">
        <f>VLOOKUP($E47,Hütten!$C$2:$K$58,2,0)</f>
        <v>#N/A</v>
      </c>
      <c r="J47" s="1" t="e">
        <f>VLOOKUP($E47,Hütten!$C$2:$K$58,3,0)</f>
        <v>#N/A</v>
      </c>
      <c r="K47" s="1" t="e">
        <f>VLOOKUP($E47,Hütten!$C$2:$K$58,4,0)</f>
        <v>#N/A</v>
      </c>
      <c r="L47" s="1" t="e">
        <f>VLOOKUP($E47,Hütten!$C$2:$K$58,5,0)</f>
        <v>#N/A</v>
      </c>
      <c r="M47" s="1" t="e">
        <f>VLOOKUP($E47,Hütten!$C$2:$K$58,6,0)</f>
        <v>#N/A</v>
      </c>
      <c r="N47" s="18" t="e">
        <f>VLOOKUP($E47,Hütten!$C$2:$K$58,8,0)</f>
        <v>#N/A</v>
      </c>
      <c r="O47" s="1" t="e">
        <f>VLOOKUP($E47,Hütten!$C$2:$K$58,9,0)</f>
        <v>#N/A</v>
      </c>
      <c r="P47" s="1" t="e">
        <f>VLOOKUP($E47,Hütten!$C$2:$K$58,10,0)</f>
        <v>#N/A</v>
      </c>
      <c r="Q47" s="1" t="e">
        <f>VLOOKUP($E47,Hütten!$C$2:$K$58,11,0)</f>
        <v>#N/A</v>
      </c>
    </row>
    <row r="48" spans="1:23">
      <c r="A48">
        <v>47</v>
      </c>
      <c r="B48" s="24">
        <v>42211</v>
      </c>
      <c r="C48" s="1" t="s">
        <v>851</v>
      </c>
      <c r="D48" s="1" t="str">
        <f t="shared" si="0"/>
        <v>Cáihnavággihytta</v>
      </c>
      <c r="E48" s="9" t="s">
        <v>43</v>
      </c>
      <c r="H48" s="1" t="e">
        <f>VLOOKUP($E48,Hütten!$C$2:$K$58,2,0)</f>
        <v>#N/A</v>
      </c>
      <c r="J48" s="1" t="e">
        <f>VLOOKUP($E48,Hütten!$C$2:$K$58,3,0)</f>
        <v>#N/A</v>
      </c>
      <c r="K48" s="1" t="e">
        <f>VLOOKUP($E48,Hütten!$C$2:$K$58,4,0)</f>
        <v>#N/A</v>
      </c>
      <c r="L48" s="1" t="e">
        <f>VLOOKUP($E48,Hütten!$C$2:$K$58,5,0)</f>
        <v>#N/A</v>
      </c>
      <c r="M48" s="1" t="e">
        <f>VLOOKUP($E48,Hütten!$C$2:$K$58,6,0)</f>
        <v>#N/A</v>
      </c>
      <c r="N48" s="18" t="e">
        <f>VLOOKUP($E48,Hütten!$C$2:$K$58,8,0)</f>
        <v>#N/A</v>
      </c>
      <c r="O48" s="1" t="e">
        <f>VLOOKUP($E48,Hütten!$C$2:$K$58,9,0)</f>
        <v>#N/A</v>
      </c>
      <c r="P48" s="1" t="e">
        <f>VLOOKUP($E48,Hütten!$C$2:$K$58,10,0)</f>
        <v>#N/A</v>
      </c>
      <c r="Q48" s="1" t="e">
        <f>VLOOKUP($E48,Hütten!$C$2:$K$58,11,0)</f>
        <v>#N/A</v>
      </c>
    </row>
    <row r="49" spans="1:22">
      <c r="A49">
        <v>48</v>
      </c>
      <c r="B49" s="24">
        <v>42212</v>
      </c>
      <c r="C49" s="1" t="s">
        <v>852</v>
      </c>
      <c r="D49" s="1" t="str">
        <f t="shared" si="0"/>
        <v>Unna Allakas Fjällstuga</v>
      </c>
      <c r="E49" s="9" t="s">
        <v>0</v>
      </c>
      <c r="H49" s="1" t="e">
        <f>VLOOKUP($E49,Hütten!$C$2:$K$58,2,0)</f>
        <v>#N/A</v>
      </c>
      <c r="J49" s="1" t="e">
        <f>VLOOKUP($E49,Hütten!$C$2:$K$58,3,0)</f>
        <v>#N/A</v>
      </c>
      <c r="K49" s="1" t="e">
        <f>VLOOKUP($E49,Hütten!$C$2:$K$58,4,0)</f>
        <v>#N/A</v>
      </c>
      <c r="L49" s="1" t="e">
        <f>VLOOKUP($E49,Hütten!$C$2:$K$58,5,0)</f>
        <v>#N/A</v>
      </c>
      <c r="M49" s="1" t="e">
        <f>VLOOKUP($E49,Hütten!$C$2:$K$58,6,0)</f>
        <v>#N/A</v>
      </c>
      <c r="N49" s="18" t="e">
        <f>VLOOKUP($E49,Hütten!$C$2:$K$58,8,0)</f>
        <v>#N/A</v>
      </c>
      <c r="O49" s="1" t="e">
        <f>VLOOKUP($E49,Hütten!$C$2:$K$58,9,0)</f>
        <v>#N/A</v>
      </c>
      <c r="P49" s="1" t="e">
        <f>VLOOKUP($E49,Hütten!$C$2:$K$58,10,0)</f>
        <v>#N/A</v>
      </c>
      <c r="Q49" s="1" t="e">
        <f>VLOOKUP($E49,Hütten!$C$2:$K$58,11,0)</f>
        <v>#N/A</v>
      </c>
    </row>
    <row r="50" spans="1:22">
      <c r="A50">
        <v>49</v>
      </c>
      <c r="B50" s="24">
        <v>42213</v>
      </c>
      <c r="C50" s="1" t="s">
        <v>853</v>
      </c>
      <c r="D50" s="1" t="str">
        <f t="shared" si="0"/>
        <v>Abiskojaure Fjällstuga</v>
      </c>
      <c r="E50" s="9" t="s">
        <v>1316</v>
      </c>
      <c r="H50" s="1" t="e">
        <f>VLOOKUP($E50,Hütten!$C$2:$K$58,2,0)</f>
        <v>#N/A</v>
      </c>
      <c r="J50" s="1" t="e">
        <f>VLOOKUP($E50,Hütten!$C$2:$K$58,3,0)</f>
        <v>#N/A</v>
      </c>
      <c r="K50" s="1" t="e">
        <f>VLOOKUP($E50,Hütten!$C$2:$K$58,4,0)</f>
        <v>#N/A</v>
      </c>
      <c r="L50" s="1" t="e">
        <f>VLOOKUP($E50,Hütten!$C$2:$K$58,5,0)</f>
        <v>#N/A</v>
      </c>
      <c r="M50" s="1" t="e">
        <f>VLOOKUP($E50,Hütten!$C$2:$K$58,6,0)</f>
        <v>#N/A</v>
      </c>
      <c r="N50" s="18" t="e">
        <f>VLOOKUP($E50,Hütten!$C$2:$K$58,8,0)</f>
        <v>#N/A</v>
      </c>
      <c r="O50" s="1" t="e">
        <f>VLOOKUP($E50,Hütten!$C$2:$K$58,9,0)</f>
        <v>#N/A</v>
      </c>
      <c r="P50" s="1" t="e">
        <f>VLOOKUP($E50,Hütten!$C$2:$K$58,10,0)</f>
        <v>#N/A</v>
      </c>
      <c r="Q50" s="1" t="e">
        <f>VLOOKUP($E50,Hütten!$C$2:$K$58,11,0)</f>
        <v>#N/A</v>
      </c>
    </row>
    <row r="51" spans="1:22">
      <c r="A51">
        <v>50</v>
      </c>
      <c r="B51" s="24">
        <v>42214</v>
      </c>
      <c r="C51" s="1" t="s">
        <v>854</v>
      </c>
      <c r="D51" s="1" t="str">
        <f t="shared" si="0"/>
        <v>Abisko Turiststation</v>
      </c>
      <c r="E51" s="9" t="s">
        <v>868</v>
      </c>
      <c r="H51" s="1" t="e">
        <f>VLOOKUP($E51,Hütten!$C$2:$K$58,2,0)</f>
        <v>#N/A</v>
      </c>
      <c r="J51" s="1" t="e">
        <f>VLOOKUP($E51,Hütten!$C$2:$K$58,3,0)</f>
        <v>#N/A</v>
      </c>
      <c r="K51" s="1" t="e">
        <f>VLOOKUP($E51,Hütten!$C$2:$K$58,4,0)</f>
        <v>#N/A</v>
      </c>
      <c r="L51" s="1" t="e">
        <f>VLOOKUP($E51,Hütten!$C$2:$K$58,5,0)</f>
        <v>#N/A</v>
      </c>
      <c r="M51" s="1" t="e">
        <f>VLOOKUP($E51,Hütten!$C$2:$K$58,6,0)</f>
        <v>#N/A</v>
      </c>
      <c r="N51" s="18" t="e">
        <f>VLOOKUP($E51,Hütten!$C$2:$K$58,8,0)</f>
        <v>#N/A</v>
      </c>
      <c r="O51" s="1" t="e">
        <f>VLOOKUP($E51,Hütten!$C$2:$K$58,9,0)</f>
        <v>#N/A</v>
      </c>
      <c r="P51" s="1" t="e">
        <f>VLOOKUP($E51,Hütten!$C$2:$K$58,10,0)</f>
        <v>#N/A</v>
      </c>
      <c r="Q51" s="1" t="e">
        <f>VLOOKUP($E51,Hütten!$C$2:$K$58,11,0)</f>
        <v>#N/A</v>
      </c>
    </row>
    <row r="52" spans="1:22">
      <c r="A52">
        <v>51</v>
      </c>
      <c r="B52" s="24">
        <v>42215</v>
      </c>
      <c r="C52" s="1" t="s">
        <v>856</v>
      </c>
      <c r="D52" s="1" t="str">
        <f t="shared" si="0"/>
        <v>Lappjordhytta</v>
      </c>
      <c r="E52" s="1" t="s">
        <v>1</v>
      </c>
      <c r="H52" s="1" t="e">
        <f>VLOOKUP($E52,Hütten!$C$2:$K$58,2,0)</f>
        <v>#N/A</v>
      </c>
      <c r="J52" s="1" t="e">
        <f>VLOOKUP($E52,Hütten!$C$2:$K$58,3,0)</f>
        <v>#N/A</v>
      </c>
      <c r="K52" s="1" t="e">
        <f>VLOOKUP($E52,Hütten!$C$2:$K$58,4,0)</f>
        <v>#N/A</v>
      </c>
      <c r="L52" s="1" t="e">
        <f>VLOOKUP($E52,Hütten!$C$2:$K$58,5,0)</f>
        <v>#N/A</v>
      </c>
      <c r="M52" s="1" t="e">
        <f>VLOOKUP($E52,Hütten!$C$2:$K$58,6,0)</f>
        <v>#N/A</v>
      </c>
      <c r="N52" s="18" t="e">
        <f>VLOOKUP($E52,Hütten!$C$2:$K$58,8,0)</f>
        <v>#N/A</v>
      </c>
      <c r="O52" s="1" t="e">
        <f>VLOOKUP($E52,Hütten!$C$2:$K$58,9,0)</f>
        <v>#N/A</v>
      </c>
      <c r="P52" s="1" t="e">
        <f>VLOOKUP($E52,Hütten!$C$2:$K$58,10,0)</f>
        <v>#N/A</v>
      </c>
      <c r="Q52" s="1" t="e">
        <f>VLOOKUP($E52,Hütten!$C$2:$K$58,11,0)</f>
        <v>#N/A</v>
      </c>
    </row>
    <row r="53" spans="1:22">
      <c r="A53">
        <v>53</v>
      </c>
      <c r="B53" s="24">
        <v>42217</v>
      </c>
      <c r="C53" s="1" t="s">
        <v>860</v>
      </c>
      <c r="D53" s="1" t="str">
        <f t="shared" si="0"/>
        <v>Altevasshytta</v>
      </c>
      <c r="E53" s="1" t="s">
        <v>1192</v>
      </c>
      <c r="H53" s="1" t="e">
        <f>VLOOKUP($E53,Hütten!$C$2:$K$58,2,0)</f>
        <v>#N/A</v>
      </c>
      <c r="J53" s="1" t="e">
        <f>VLOOKUP($E53,Hütten!$C$2:$K$58,3,0)</f>
        <v>#N/A</v>
      </c>
      <c r="K53" s="1" t="e">
        <f>VLOOKUP($E53,Hütten!$C$2:$K$58,4,0)</f>
        <v>#N/A</v>
      </c>
      <c r="L53" s="1" t="e">
        <f>VLOOKUP($E53,Hütten!$C$2:$K$58,5,0)</f>
        <v>#N/A</v>
      </c>
      <c r="M53" s="1" t="e">
        <f>VLOOKUP($E53,Hütten!$C$2:$K$58,6,0)</f>
        <v>#N/A</v>
      </c>
      <c r="N53" s="18" t="e">
        <f>VLOOKUP($E53,Hütten!$C$2:$K$58,8,0)</f>
        <v>#N/A</v>
      </c>
      <c r="O53" s="1" t="e">
        <f>VLOOKUP($E53,Hütten!$C$2:$K$58,9,0)</f>
        <v>#N/A</v>
      </c>
      <c r="P53" s="1" t="e">
        <f>VLOOKUP($E53,Hütten!$C$2:$K$58,10,0)</f>
        <v>#N/A</v>
      </c>
      <c r="Q53" s="1" t="e">
        <f>VLOOKUP($E53,Hütten!$C$2:$K$58,11,0)</f>
        <v>#N/A</v>
      </c>
    </row>
    <row r="54" spans="1:22">
      <c r="A54">
        <v>54</v>
      </c>
      <c r="B54" s="24">
        <v>42218</v>
      </c>
      <c r="C54" s="1" t="s">
        <v>861</v>
      </c>
      <c r="D54" s="1" t="str">
        <f t="shared" si="0"/>
        <v>Gaskahytta</v>
      </c>
      <c r="E54" s="9" t="s">
        <v>871</v>
      </c>
      <c r="H54" s="1" t="e">
        <f>VLOOKUP($E54,Hütten!$C$2:$K$58,2,0)</f>
        <v>#N/A</v>
      </c>
      <c r="J54" s="1" t="e">
        <f>VLOOKUP($E54,Hütten!$C$2:$K$58,3,0)</f>
        <v>#N/A</v>
      </c>
      <c r="K54" s="1" t="e">
        <f>VLOOKUP($E54,Hütten!$C$2:$K$58,4,0)</f>
        <v>#N/A</v>
      </c>
      <c r="L54" s="1" t="e">
        <f>VLOOKUP($E54,Hütten!$C$2:$K$58,5,0)</f>
        <v>#N/A</v>
      </c>
      <c r="M54" s="1" t="e">
        <f>VLOOKUP($E54,Hütten!$C$2:$K$58,6,0)</f>
        <v>#N/A</v>
      </c>
      <c r="N54" s="18" t="e">
        <f>VLOOKUP($E54,Hütten!$C$2:$K$58,8,0)</f>
        <v>#N/A</v>
      </c>
      <c r="O54" s="1" t="e">
        <f>VLOOKUP($E54,Hütten!$C$2:$K$58,9,0)</f>
        <v>#N/A</v>
      </c>
      <c r="P54" s="1" t="e">
        <f>VLOOKUP($E54,Hütten!$C$2:$K$58,10,0)</f>
        <v>#N/A</v>
      </c>
      <c r="Q54" s="1" t="e">
        <f>VLOOKUP($E54,Hütten!$C$2:$K$58,11,0)</f>
        <v>#N/A</v>
      </c>
    </row>
    <row r="55" spans="1:22">
      <c r="A55">
        <v>55</v>
      </c>
      <c r="B55" s="24">
        <v>42219</v>
      </c>
      <c r="C55" s="1" t="s">
        <v>862</v>
      </c>
      <c r="D55" s="1" t="str">
        <f t="shared" si="0"/>
        <v>Vuomahytta</v>
      </c>
      <c r="E55" s="9" t="s">
        <v>875</v>
      </c>
      <c r="H55" s="1" t="e">
        <f>VLOOKUP($E55,Hütten!$C$2:$K$58,2,0)</f>
        <v>#N/A</v>
      </c>
      <c r="J55" s="1" t="e">
        <f>VLOOKUP($E55,Hütten!$C$2:$K$58,3,0)</f>
        <v>#N/A</v>
      </c>
      <c r="K55" s="1" t="e">
        <f>VLOOKUP($E55,Hütten!$C$2:$K$58,4,0)</f>
        <v>#N/A</v>
      </c>
      <c r="L55" s="1" t="e">
        <f>VLOOKUP($E55,Hütten!$C$2:$K$58,5,0)</f>
        <v>#N/A</v>
      </c>
      <c r="M55" s="1" t="e">
        <f>VLOOKUP($E55,Hütten!$C$2:$K$58,6,0)</f>
        <v>#N/A</v>
      </c>
      <c r="N55" s="18" t="e">
        <f>VLOOKUP($E55,Hütten!$C$2:$K$58,8,0)</f>
        <v>#N/A</v>
      </c>
      <c r="O55" s="1" t="e">
        <f>VLOOKUP($E55,Hütten!$C$2:$K$58,9,0)</f>
        <v>#N/A</v>
      </c>
      <c r="P55" s="1" t="e">
        <f>VLOOKUP($E55,Hütten!$C$2:$K$58,10,0)</f>
        <v>#N/A</v>
      </c>
      <c r="Q55" s="1" t="e">
        <f>VLOOKUP($E55,Hütten!$C$2:$K$58,11,0)</f>
        <v>#N/A</v>
      </c>
    </row>
    <row r="56" spans="1:22">
      <c r="A56">
        <v>58</v>
      </c>
      <c r="B56" s="24">
        <v>42222</v>
      </c>
      <c r="C56" s="1" t="s">
        <v>869</v>
      </c>
      <c r="D56" s="1" t="str">
        <f>E55</f>
        <v>Dærtahytta</v>
      </c>
      <c r="E56" s="9" t="s">
        <v>877</v>
      </c>
      <c r="H56" s="1" t="e">
        <f>VLOOKUP($E56,Hütten!$C$2:$K$58,2,0)</f>
        <v>#N/A</v>
      </c>
      <c r="J56" s="1" t="e">
        <f>VLOOKUP($E56,Hütten!$C$2:$K$58,3,0)</f>
        <v>#N/A</v>
      </c>
      <c r="K56" s="1" t="e">
        <f>VLOOKUP($E56,Hütten!$C$2:$K$58,4,0)</f>
        <v>#N/A</v>
      </c>
      <c r="L56" s="1" t="e">
        <f>VLOOKUP($E56,Hütten!$C$2:$K$58,5,0)</f>
        <v>#N/A</v>
      </c>
      <c r="M56" s="1" t="e">
        <f>VLOOKUP($E56,Hütten!$C$2:$K$58,6,0)</f>
        <v>#N/A</v>
      </c>
      <c r="N56" s="18" t="e">
        <f>VLOOKUP($E56,Hütten!$C$2:$K$58,8,0)</f>
        <v>#N/A</v>
      </c>
      <c r="O56" s="1" t="e">
        <f>VLOOKUP($E56,Hütten!$C$2:$K$58,9,0)</f>
        <v>#N/A</v>
      </c>
      <c r="P56" s="1" t="e">
        <f>VLOOKUP($E56,Hütten!$C$2:$K$58,10,0)</f>
        <v>#N/A</v>
      </c>
      <c r="Q56" s="1" t="e">
        <f>VLOOKUP($E56,Hütten!$C$2:$K$58,11,0)</f>
        <v>#N/A</v>
      </c>
    </row>
    <row r="57" spans="1:22" s="1" customFormat="1">
      <c r="A57">
        <v>59</v>
      </c>
      <c r="B57" s="24">
        <v>42223</v>
      </c>
      <c r="C57" s="1" t="s">
        <v>870</v>
      </c>
      <c r="D57" s="1" t="str">
        <f t="shared" si="0"/>
        <v>Rostahytta</v>
      </c>
      <c r="E57" s="9" t="s">
        <v>879</v>
      </c>
      <c r="H57" s="1" t="e">
        <f>VLOOKUP($E57,Hütten!$C$2:$K$58,2,0)</f>
        <v>#N/A</v>
      </c>
      <c r="J57" s="1" t="e">
        <f>VLOOKUP($E57,Hütten!$C$2:$K$58,3,0)</f>
        <v>#N/A</v>
      </c>
      <c r="K57" s="1" t="e">
        <f>VLOOKUP($E57,Hütten!$C$2:$K$58,4,0)</f>
        <v>#N/A</v>
      </c>
      <c r="L57" s="1" t="e">
        <f>VLOOKUP($E57,Hütten!$C$2:$K$58,5,0)</f>
        <v>#N/A</v>
      </c>
      <c r="M57" s="1" t="e">
        <f>VLOOKUP($E57,Hütten!$C$2:$K$58,6,0)</f>
        <v>#N/A</v>
      </c>
      <c r="N57" s="18" t="e">
        <f>VLOOKUP($E57,Hütten!$C$2:$K$58,8,0)</f>
        <v>#N/A</v>
      </c>
      <c r="O57" s="1" t="e">
        <f>VLOOKUP($E57,Hütten!$C$2:$K$58,9,0)</f>
        <v>#N/A</v>
      </c>
      <c r="P57" s="1" t="e">
        <f>VLOOKUP($E57,Hütten!$C$2:$K$58,10,0)</f>
        <v>#N/A</v>
      </c>
      <c r="Q57" s="1" t="e">
        <f>VLOOKUP($E57,Hütten!$C$2:$K$58,11,0)</f>
        <v>#N/A</v>
      </c>
      <c r="R57"/>
      <c r="S57"/>
      <c r="T57"/>
      <c r="U57"/>
      <c r="V57"/>
    </row>
    <row r="58" spans="1:22" s="1" customFormat="1">
      <c r="A58">
        <v>60</v>
      </c>
      <c r="B58" s="24">
        <v>42224</v>
      </c>
      <c r="C58" s="1" t="s">
        <v>872</v>
      </c>
      <c r="D58" s="1" t="str">
        <f t="shared" si="0"/>
        <v>Gappohytta</v>
      </c>
      <c r="E58" s="9" t="s">
        <v>17</v>
      </c>
      <c r="H58" s="1" t="e">
        <f>VLOOKUP($E58,Hütten!$C$2:$K$58,2,0)</f>
        <v>#N/A</v>
      </c>
      <c r="J58" s="1" t="e">
        <f>VLOOKUP($E58,Hütten!$C$2:$K$58,3,0)</f>
        <v>#N/A</v>
      </c>
      <c r="K58" s="1" t="e">
        <f>VLOOKUP($E58,Hütten!$C$2:$K$58,4,0)</f>
        <v>#N/A</v>
      </c>
      <c r="L58" s="1" t="e">
        <f>VLOOKUP($E58,Hütten!$C$2:$K$58,5,0)</f>
        <v>#N/A</v>
      </c>
      <c r="M58" s="1" t="e">
        <f>VLOOKUP($E58,Hütten!$C$2:$K$58,6,0)</f>
        <v>#N/A</v>
      </c>
      <c r="N58" s="18" t="e">
        <f>VLOOKUP($E58,Hütten!$C$2:$K$58,8,0)</f>
        <v>#N/A</v>
      </c>
      <c r="O58" s="1" t="e">
        <f>VLOOKUP($E58,Hütten!$C$2:$K$58,9,0)</f>
        <v>#N/A</v>
      </c>
      <c r="P58" s="1" t="e">
        <f>VLOOKUP($E58,Hütten!$C$2:$K$58,10,0)</f>
        <v>#N/A</v>
      </c>
      <c r="Q58" s="1" t="e">
        <f>VLOOKUP($E58,Hütten!$C$2:$K$58,11,0)</f>
        <v>#N/A</v>
      </c>
      <c r="R58"/>
      <c r="S58"/>
      <c r="T58"/>
      <c r="U58"/>
      <c r="V58"/>
    </row>
    <row r="59" spans="1:22" s="1" customFormat="1">
      <c r="A59">
        <v>61</v>
      </c>
      <c r="B59" s="24">
        <v>42225</v>
      </c>
      <c r="C59" s="1" t="s">
        <v>874</v>
      </c>
      <c r="D59" s="1" t="str">
        <f>E58</f>
        <v>Kilpisjärvi/Peeran Retkeilykeskus</v>
      </c>
      <c r="E59" s="9" t="s">
        <v>19</v>
      </c>
      <c r="H59" s="1" t="e">
        <f>VLOOKUP($E59,Hütten!$C$2:$K$58,2,0)</f>
        <v>#N/A</v>
      </c>
      <c r="J59" s="1" t="e">
        <f>VLOOKUP($E59,Hütten!$C$2:$K$58,3,0)</f>
        <v>#N/A</v>
      </c>
      <c r="K59" s="1" t="e">
        <f>VLOOKUP($E59,Hütten!$C$2:$K$58,4,0)</f>
        <v>#N/A</v>
      </c>
      <c r="L59" s="1" t="e">
        <f>VLOOKUP($E59,Hütten!$C$2:$K$58,5,0)</f>
        <v>#N/A</v>
      </c>
      <c r="M59" s="1" t="e">
        <f>VLOOKUP($E59,Hütten!$C$2:$K$58,6,0)</f>
        <v>#N/A</v>
      </c>
      <c r="N59" s="18" t="e">
        <f>VLOOKUP($E59,Hütten!$C$2:$K$58,8,0)</f>
        <v>#N/A</v>
      </c>
      <c r="O59" s="1" t="e">
        <f>VLOOKUP($E59,Hütten!$C$2:$K$58,9,0)</f>
        <v>#N/A</v>
      </c>
      <c r="P59" s="1" t="e">
        <f>VLOOKUP($E59,Hütten!$C$2:$K$58,10,0)</f>
        <v>#N/A</v>
      </c>
      <c r="Q59" s="1" t="e">
        <f>VLOOKUP($E59,Hütten!$C$2:$K$58,11,0)</f>
        <v>#N/A</v>
      </c>
      <c r="R59"/>
      <c r="S59"/>
      <c r="T59"/>
      <c r="U59"/>
      <c r="V59"/>
    </row>
    <row r="60" spans="1:22" s="1" customFormat="1">
      <c r="A60">
        <v>62</v>
      </c>
      <c r="B60" s="24">
        <v>42226</v>
      </c>
      <c r="C60" s="1" t="s">
        <v>876</v>
      </c>
      <c r="D60" s="1" t="str">
        <f t="shared" si="0"/>
        <v>Kuonjarjoki</v>
      </c>
      <c r="E60" s="9" t="s">
        <v>112</v>
      </c>
      <c r="H60" s="1" t="e">
        <f>VLOOKUP($E60,Hütten!$C$2:$K$58,2,0)</f>
        <v>#N/A</v>
      </c>
      <c r="J60" s="1" t="e">
        <f>VLOOKUP($E60,Hütten!$C$2:$K$58,3,0)</f>
        <v>#N/A</v>
      </c>
      <c r="K60" s="1" t="e">
        <f>VLOOKUP($E60,Hütten!$C$2:$K$58,4,0)</f>
        <v>#N/A</v>
      </c>
      <c r="L60" s="1" t="e">
        <f>VLOOKUP($E60,Hütten!$C$2:$K$58,5,0)</f>
        <v>#N/A</v>
      </c>
      <c r="M60" s="1" t="e">
        <f>VLOOKUP($E60,Hütten!$C$2:$K$58,6,0)</f>
        <v>#N/A</v>
      </c>
      <c r="N60" s="18" t="e">
        <f>VLOOKUP($E60,Hütten!$C$2:$K$58,8,0)</f>
        <v>#N/A</v>
      </c>
      <c r="O60" s="1" t="e">
        <f>VLOOKUP($E60,Hütten!$C$2:$K$58,9,0)</f>
        <v>#N/A</v>
      </c>
      <c r="P60" s="1" t="e">
        <f>VLOOKUP($E60,Hütten!$C$2:$K$58,10,0)</f>
        <v>#N/A</v>
      </c>
      <c r="Q60" s="1" t="e">
        <f>VLOOKUP($E60,Hütten!$C$2:$K$58,11,0)</f>
        <v>#N/A</v>
      </c>
      <c r="R60"/>
      <c r="S60"/>
      <c r="T60"/>
      <c r="U60"/>
      <c r="V60"/>
    </row>
    <row r="61" spans="1:22" s="1" customFormat="1">
      <c r="A61">
        <v>63</v>
      </c>
      <c r="B61" s="24">
        <v>42227</v>
      </c>
      <c r="C61" s="1" t="s">
        <v>878</v>
      </c>
      <c r="D61" s="1" t="str">
        <f t="shared" si="0"/>
        <v>Goapmajhoka</v>
      </c>
      <c r="E61" s="9" t="s">
        <v>898</v>
      </c>
      <c r="H61" s="1" t="e">
        <f>VLOOKUP($E61,Hütten!$C$2:$K$58,2,0)</f>
        <v>#N/A</v>
      </c>
      <c r="J61" s="1" t="e">
        <f>VLOOKUP($E61,Hütten!$C$2:$K$58,3,0)</f>
        <v>#N/A</v>
      </c>
      <c r="K61" s="1" t="e">
        <f>VLOOKUP($E61,Hütten!$C$2:$K$58,4,0)</f>
        <v>#N/A</v>
      </c>
      <c r="L61" s="1" t="e">
        <f>VLOOKUP($E61,Hütten!$C$2:$K$58,5,0)</f>
        <v>#N/A</v>
      </c>
      <c r="M61" s="1" t="e">
        <f>VLOOKUP($E61,Hütten!$C$2:$K$58,6,0)</f>
        <v>#N/A</v>
      </c>
      <c r="N61" s="18" t="e">
        <f>VLOOKUP($E61,Hütten!$C$2:$K$58,8,0)</f>
        <v>#N/A</v>
      </c>
      <c r="O61" s="1" t="e">
        <f>VLOOKUP($E61,Hütten!$C$2:$K$58,9,0)</f>
        <v>#N/A</v>
      </c>
      <c r="P61" s="1" t="e">
        <f>VLOOKUP($E61,Hütten!$C$2:$K$58,10,0)</f>
        <v>#N/A</v>
      </c>
      <c r="Q61" s="1" t="e">
        <f>VLOOKUP($E61,Hütten!$C$2:$K$58,11,0)</f>
        <v>#N/A</v>
      </c>
      <c r="R61"/>
      <c r="S61"/>
      <c r="T61"/>
      <c r="U61"/>
      <c r="V61"/>
    </row>
    <row r="62" spans="1:22" s="1" customFormat="1">
      <c r="A62">
        <v>64</v>
      </c>
      <c r="B62" s="24">
        <v>42228</v>
      </c>
      <c r="C62" s="1" t="s">
        <v>880</v>
      </c>
      <c r="D62" s="1" t="str">
        <f t="shared" si="0"/>
        <v>Nedrefosshytta</v>
      </c>
      <c r="E62" s="9" t="s">
        <v>1108</v>
      </c>
      <c r="H62" s="1" t="e">
        <f>VLOOKUP($E62,Hütten!$C$2:$K$58,2,0)</f>
        <v>#N/A</v>
      </c>
      <c r="J62" s="1" t="e">
        <f>VLOOKUP($E62,Hütten!$C$2:$K$58,3,0)</f>
        <v>#N/A</v>
      </c>
      <c r="K62" s="1" t="e">
        <f>VLOOKUP($E62,Hütten!$C$2:$K$58,4,0)</f>
        <v>#N/A</v>
      </c>
      <c r="L62" s="1" t="e">
        <f>VLOOKUP($E62,Hütten!$C$2:$K$58,5,0)</f>
        <v>#N/A</v>
      </c>
      <c r="M62" s="1" t="e">
        <f>VLOOKUP($E62,Hütten!$C$2:$K$58,6,0)</f>
        <v>#N/A</v>
      </c>
      <c r="N62" s="18" t="e">
        <f>VLOOKUP($E62,Hütten!$C$2:$K$58,8,0)</f>
        <v>#N/A</v>
      </c>
      <c r="O62" s="1" t="e">
        <f>VLOOKUP($E62,Hütten!$C$2:$K$58,9,0)</f>
        <v>#N/A</v>
      </c>
      <c r="P62" s="1" t="e">
        <f>VLOOKUP($E62,Hütten!$C$2:$K$58,10,0)</f>
        <v>#N/A</v>
      </c>
      <c r="Q62" s="1" t="e">
        <f>VLOOKUP($E62,Hütten!$C$2:$K$58,11,0)</f>
        <v>#N/A</v>
      </c>
      <c r="R62"/>
      <c r="S62"/>
      <c r="T62"/>
      <c r="U62"/>
      <c r="V62"/>
    </row>
    <row r="63" spans="1:22" s="1" customFormat="1">
      <c r="A63"/>
      <c r="B63" s="24">
        <v>42229</v>
      </c>
      <c r="D63" s="1" t="str">
        <f t="shared" si="0"/>
        <v>Mollejusgibehavri</v>
      </c>
      <c r="E63" s="9" t="s">
        <v>899</v>
      </c>
      <c r="H63" s="1" t="e">
        <f>VLOOKUP($E63,Hütten!$C$2:$K$58,2,0)</f>
        <v>#N/A</v>
      </c>
      <c r="J63" s="1" t="e">
        <f>VLOOKUP($E63,Hütten!$C$2:$K$58,3,0)</f>
        <v>#N/A</v>
      </c>
      <c r="K63" s="1" t="e">
        <f>VLOOKUP($E63,Hütten!$C$2:$K$58,4,0)</f>
        <v>#N/A</v>
      </c>
      <c r="L63" s="1" t="e">
        <f>VLOOKUP($E63,Hütten!$C$2:$K$58,5,0)</f>
        <v>#N/A</v>
      </c>
      <c r="M63" s="1" t="e">
        <f>VLOOKUP($E63,Hütten!$C$2:$K$58,6,0)</f>
        <v>#N/A</v>
      </c>
      <c r="N63" s="18" t="e">
        <f>VLOOKUP($E63,Hütten!$C$2:$K$58,8,0)</f>
        <v>#N/A</v>
      </c>
      <c r="O63" s="1" t="e">
        <f>VLOOKUP($E63,Hütten!$C$2:$K$58,9,0)</f>
        <v>#N/A</v>
      </c>
      <c r="P63" s="1" t="e">
        <f>VLOOKUP($E63,Hütten!$C$2:$K$58,10,0)</f>
        <v>#N/A</v>
      </c>
      <c r="Q63" s="1" t="e">
        <f>VLOOKUP($E63,Hütten!$C$2:$K$58,11,0)</f>
        <v>#N/A</v>
      </c>
      <c r="R63"/>
      <c r="S63"/>
      <c r="T63"/>
      <c r="U63"/>
      <c r="V63"/>
    </row>
    <row r="64" spans="1:22" s="1" customFormat="1">
      <c r="A64">
        <v>66</v>
      </c>
      <c r="B64" s="24">
        <v>42230</v>
      </c>
      <c r="C64" s="1" t="s">
        <v>907</v>
      </c>
      <c r="D64" s="1" t="str">
        <f t="shared" si="0"/>
        <v>Badajavri</v>
      </c>
      <c r="E64" s="9" t="s">
        <v>114</v>
      </c>
      <c r="H64" s="1" t="e">
        <f>VLOOKUP($E64,Hütten!$C$2:$K$58,2,0)</f>
        <v>#N/A</v>
      </c>
      <c r="J64" s="1" t="e">
        <f>VLOOKUP($E64,Hütten!$C$2:$K$58,3,0)</f>
        <v>#N/A</v>
      </c>
      <c r="K64" s="1" t="e">
        <f>VLOOKUP($E64,Hütten!$C$2:$K$58,4,0)</f>
        <v>#N/A</v>
      </c>
      <c r="L64" s="1" t="e">
        <f>VLOOKUP($E64,Hütten!$C$2:$K$58,5,0)</f>
        <v>#N/A</v>
      </c>
      <c r="M64" s="1" t="e">
        <f>VLOOKUP($E64,Hütten!$C$2:$K$58,6,0)</f>
        <v>#N/A</v>
      </c>
      <c r="N64" s="18" t="e">
        <f>VLOOKUP($E64,Hütten!$C$2:$K$58,8,0)</f>
        <v>#N/A</v>
      </c>
      <c r="O64" s="1" t="e">
        <f>VLOOKUP($E64,Hütten!$C$2:$K$58,9,0)</f>
        <v>#N/A</v>
      </c>
      <c r="P64" s="1" t="e">
        <f>VLOOKUP($E64,Hütten!$C$2:$K$58,10,0)</f>
        <v>#N/A</v>
      </c>
      <c r="Q64" s="1" t="e">
        <f>VLOOKUP($E64,Hütten!$C$2:$K$58,11,0)</f>
        <v>#N/A</v>
      </c>
      <c r="R64"/>
      <c r="S64"/>
      <c r="T64"/>
      <c r="U64"/>
      <c r="V64"/>
    </row>
    <row r="65" spans="1:22" s="1" customFormat="1">
      <c r="A65">
        <v>67</v>
      </c>
      <c r="B65" s="24">
        <v>42231</v>
      </c>
      <c r="C65" s="1" t="s">
        <v>908</v>
      </c>
      <c r="D65" s="1" t="str">
        <f t="shared" si="0"/>
        <v>Ruonarohtu</v>
      </c>
      <c r="E65" s="9" t="s">
        <v>115</v>
      </c>
      <c r="H65" s="1" t="e">
        <f>VLOOKUP($E65,Hütten!$C$2:$K$58,2,0)</f>
        <v>#N/A</v>
      </c>
      <c r="J65" s="1" t="e">
        <f>VLOOKUP($E65,Hütten!$C$2:$K$58,3,0)</f>
        <v>#N/A</v>
      </c>
      <c r="K65" s="1" t="e">
        <f>VLOOKUP($E65,Hütten!$C$2:$K$58,4,0)</f>
        <v>#N/A</v>
      </c>
      <c r="L65" s="1" t="e">
        <f>VLOOKUP($E65,Hütten!$C$2:$K$58,5,0)</f>
        <v>#N/A</v>
      </c>
      <c r="M65" s="1" t="e">
        <f>VLOOKUP($E65,Hütten!$C$2:$K$58,6,0)</f>
        <v>#N/A</v>
      </c>
      <c r="N65" s="18" t="e">
        <f>VLOOKUP($E65,Hütten!$C$2:$K$58,8,0)</f>
        <v>#N/A</v>
      </c>
      <c r="O65" s="1" t="e">
        <f>VLOOKUP($E65,Hütten!$C$2:$K$58,9,0)</f>
        <v>#N/A</v>
      </c>
      <c r="P65" s="1" t="e">
        <f>VLOOKUP($E65,Hütten!$C$2:$K$58,10,0)</f>
        <v>#N/A</v>
      </c>
      <c r="Q65" s="1" t="e">
        <f>VLOOKUP($E65,Hütten!$C$2:$K$58,11,0)</f>
        <v>#N/A</v>
      </c>
      <c r="R65"/>
      <c r="S65"/>
      <c r="T65"/>
      <c r="U65"/>
      <c r="V65"/>
    </row>
    <row r="66" spans="1:22" s="1" customFormat="1">
      <c r="A66">
        <v>68</v>
      </c>
      <c r="B66" s="24">
        <v>42232</v>
      </c>
      <c r="C66" s="1" t="s">
        <v>909</v>
      </c>
      <c r="D66" s="1" t="str">
        <f t="shared" ref="D66:D71" si="1">E65</f>
        <v>ØvreAlta</v>
      </c>
      <c r="E66" s="9" t="s">
        <v>902</v>
      </c>
      <c r="H66" s="1" t="e">
        <f>VLOOKUP($E66,Hütten!$C$2:$K$58,2,0)</f>
        <v>#N/A</v>
      </c>
      <c r="J66" s="1" t="e">
        <f>VLOOKUP($E66,Hütten!$C$2:$K$58,3,0)</f>
        <v>#N/A</v>
      </c>
      <c r="K66" s="1" t="e">
        <f>VLOOKUP($E66,Hütten!$C$2:$K$58,4,0)</f>
        <v>#N/A</v>
      </c>
      <c r="L66" s="1" t="e">
        <f>VLOOKUP($E66,Hütten!$C$2:$K$58,5,0)</f>
        <v>#N/A</v>
      </c>
      <c r="M66" s="1" t="e">
        <f>VLOOKUP($E66,Hütten!$C$2:$K$58,6,0)</f>
        <v>#N/A</v>
      </c>
      <c r="N66" s="18" t="e">
        <f>VLOOKUP($E66,Hütten!$C$2:$K$58,8,0)</f>
        <v>#N/A</v>
      </c>
      <c r="O66" s="1" t="e">
        <f>VLOOKUP($E66,Hütten!$C$2:$K$58,9,0)</f>
        <v>#N/A</v>
      </c>
      <c r="P66" s="1" t="e">
        <f>VLOOKUP($E66,Hütten!$C$2:$K$58,10,0)</f>
        <v>#N/A</v>
      </c>
      <c r="Q66" s="1" t="e">
        <f>VLOOKUP($E66,Hütten!$C$2:$K$58,11,0)</f>
        <v>#N/A</v>
      </c>
      <c r="R66"/>
      <c r="S66"/>
      <c r="T66"/>
      <c r="U66"/>
      <c r="V66"/>
    </row>
    <row r="67" spans="1:22" s="1" customFormat="1">
      <c r="A67">
        <v>69</v>
      </c>
      <c r="B67" s="24">
        <v>42233</v>
      </c>
      <c r="C67" s="1" t="s">
        <v>910</v>
      </c>
      <c r="D67" s="1" t="str">
        <f t="shared" si="1"/>
        <v>Leirbotvatnet</v>
      </c>
      <c r="E67" s="1" t="s">
        <v>69</v>
      </c>
      <c r="H67" s="1" t="e">
        <f>VLOOKUP($E67,Hütten!$C$2:$K$58,2,0)</f>
        <v>#N/A</v>
      </c>
      <c r="J67" s="1" t="e">
        <f>VLOOKUP($E67,Hütten!$C$2:$K$58,3,0)</f>
        <v>#N/A</v>
      </c>
      <c r="K67" s="1" t="e">
        <f>VLOOKUP($E67,Hütten!$C$2:$K$58,4,0)</f>
        <v>#N/A</v>
      </c>
      <c r="L67" s="1" t="e">
        <f>VLOOKUP($E67,Hütten!$C$2:$K$58,5,0)</f>
        <v>#N/A</v>
      </c>
      <c r="M67" s="1" t="e">
        <f>VLOOKUP($E67,Hütten!$C$2:$K$58,6,0)</f>
        <v>#N/A</v>
      </c>
      <c r="N67" s="18" t="e">
        <f>VLOOKUP($E67,Hütten!$C$2:$K$58,8,0)</f>
        <v>#N/A</v>
      </c>
      <c r="O67" s="1" t="e">
        <f>VLOOKUP($E67,Hütten!$C$2:$K$58,9,0)</f>
        <v>#N/A</v>
      </c>
      <c r="P67" s="1" t="e">
        <f>VLOOKUP($E67,Hütten!$C$2:$K$58,10,0)</f>
        <v>#N/A</v>
      </c>
      <c r="Q67" s="1" t="e">
        <f>VLOOKUP($E67,Hütten!$C$2:$K$58,11,0)</f>
        <v>#N/A</v>
      </c>
      <c r="R67"/>
      <c r="S67"/>
      <c r="T67"/>
      <c r="U67"/>
      <c r="V67"/>
    </row>
    <row r="68" spans="1:22" s="1" customFormat="1">
      <c r="A68">
        <v>71</v>
      </c>
      <c r="B68" s="24">
        <v>42234</v>
      </c>
      <c r="C68" s="1" t="s">
        <v>912</v>
      </c>
      <c r="D68" s="1" t="str">
        <f t="shared" si="1"/>
        <v>Olderfjord/Hattir</v>
      </c>
      <c r="E68" s="9" t="s">
        <v>120</v>
      </c>
      <c r="H68" s="1" t="e">
        <f>VLOOKUP($E68,Hütten!$C$2:$K$58,2,0)</f>
        <v>#N/A</v>
      </c>
      <c r="J68" s="1" t="e">
        <f>VLOOKUP($E68,Hütten!$C$2:$K$58,3,0)</f>
        <v>#N/A</v>
      </c>
      <c r="K68" s="1" t="e">
        <f>VLOOKUP($E68,Hütten!$C$2:$K$58,4,0)</f>
        <v>#N/A</v>
      </c>
      <c r="L68" s="1" t="e">
        <f>VLOOKUP($E68,Hütten!$C$2:$K$58,5,0)</f>
        <v>#N/A</v>
      </c>
      <c r="M68" s="1" t="e">
        <f>VLOOKUP($E68,Hütten!$C$2:$K$58,6,0)</f>
        <v>#N/A</v>
      </c>
      <c r="N68" s="18" t="e">
        <f>VLOOKUP($E68,Hütten!$C$2:$K$58,8,0)</f>
        <v>#N/A</v>
      </c>
      <c r="O68" s="1" t="e">
        <f>VLOOKUP($E68,Hütten!$C$2:$K$58,9,0)</f>
        <v>#N/A</v>
      </c>
      <c r="P68" s="1" t="e">
        <f>VLOOKUP($E68,Hütten!$C$2:$K$58,10,0)</f>
        <v>#N/A</v>
      </c>
      <c r="Q68" s="1" t="e">
        <f>VLOOKUP($E68,Hütten!$C$2:$K$58,11,0)</f>
        <v>#N/A</v>
      </c>
      <c r="R68"/>
      <c r="S68"/>
      <c r="T68"/>
      <c r="U68"/>
      <c r="V68"/>
    </row>
    <row r="69" spans="1:22" s="1" customFormat="1">
      <c r="A69">
        <v>73</v>
      </c>
      <c r="B69" s="24">
        <v>42236</v>
      </c>
      <c r="C69" s="1" t="s">
        <v>1090</v>
      </c>
      <c r="D69" s="1" t="str">
        <f t="shared" si="1"/>
        <v>Ealanvarri/Várdáncokka</v>
      </c>
      <c r="E69" s="1" t="s">
        <v>1295</v>
      </c>
      <c r="H69" s="1" t="e">
        <f>VLOOKUP($E69,Hütten!$C$2:$K$58,2,0)</f>
        <v>#N/A</v>
      </c>
      <c r="J69" s="1" t="e">
        <f>VLOOKUP($E69,Hütten!$C$2:$K$58,3,0)</f>
        <v>#N/A</v>
      </c>
      <c r="K69" s="1" t="e">
        <f>VLOOKUP($E69,Hütten!$C$2:$K$58,4,0)</f>
        <v>#N/A</v>
      </c>
      <c r="L69" s="1" t="e">
        <f>VLOOKUP($E69,Hütten!$C$2:$K$58,5,0)</f>
        <v>#N/A</v>
      </c>
      <c r="M69" s="1" t="e">
        <f>VLOOKUP($E69,Hütten!$C$2:$K$58,6,0)</f>
        <v>#N/A</v>
      </c>
      <c r="N69" s="18" t="e">
        <f>VLOOKUP($E69,Hütten!$C$2:$K$58,8,0)</f>
        <v>#N/A</v>
      </c>
      <c r="O69" s="1" t="e">
        <f>VLOOKUP($E69,Hütten!$C$2:$K$58,9,0)</f>
        <v>#N/A</v>
      </c>
      <c r="P69" s="1" t="e">
        <f>VLOOKUP($E69,Hütten!$C$2:$K$58,10,0)</f>
        <v>#N/A</v>
      </c>
      <c r="Q69" s="1" t="e">
        <f>VLOOKUP($E69,Hütten!$C$2:$K$58,11,0)</f>
        <v>#N/A</v>
      </c>
      <c r="R69"/>
      <c r="S69"/>
      <c r="T69"/>
      <c r="U69"/>
      <c r="V69"/>
    </row>
    <row r="70" spans="1:22" s="1" customFormat="1">
      <c r="A70">
        <v>74</v>
      </c>
      <c r="B70" s="24">
        <v>42237</v>
      </c>
      <c r="C70" s="1" t="s">
        <v>1091</v>
      </c>
      <c r="D70" s="1" t="str">
        <f t="shared" si="1"/>
        <v>Verster Pollen/Nordkapptunnel</v>
      </c>
      <c r="E70" s="1" t="s">
        <v>59</v>
      </c>
      <c r="H70" s="1" t="e">
        <f>VLOOKUP($E70,Hütten!$C$2:$K$58,2,0)</f>
        <v>#N/A</v>
      </c>
      <c r="J70" s="1" t="e">
        <f>VLOOKUP($E70,Hütten!$C$2:$K$58,3,0)</f>
        <v>#N/A</v>
      </c>
      <c r="K70" s="1" t="e">
        <f>VLOOKUP($E70,Hütten!$C$2:$K$58,4,0)</f>
        <v>#N/A</v>
      </c>
      <c r="L70" s="1" t="e">
        <f>VLOOKUP($E70,Hütten!$C$2:$K$58,5,0)</f>
        <v>#N/A</v>
      </c>
      <c r="M70" s="1" t="e">
        <f>VLOOKUP($E70,Hütten!$C$2:$K$58,6,0)</f>
        <v>#N/A</v>
      </c>
      <c r="N70" s="18" t="e">
        <f>VLOOKUP($E70,Hütten!$C$2:$K$58,8,0)</f>
        <v>#N/A</v>
      </c>
      <c r="O70" s="1" t="e">
        <f>VLOOKUP($E70,Hütten!$C$2:$K$58,9,0)</f>
        <v>#N/A</v>
      </c>
      <c r="P70" s="1" t="e">
        <f>VLOOKUP($E70,Hütten!$C$2:$K$58,10,0)</f>
        <v>#N/A</v>
      </c>
      <c r="Q70" s="1" t="e">
        <f>VLOOKUP($E70,Hütten!$C$2:$K$58,11,0)</f>
        <v>#N/A</v>
      </c>
      <c r="R70"/>
      <c r="S70"/>
      <c r="T70"/>
      <c r="U70"/>
      <c r="V70"/>
    </row>
    <row r="71" spans="1:22">
      <c r="B71" s="24">
        <v>42238</v>
      </c>
      <c r="C71" s="1" t="s">
        <v>1092</v>
      </c>
      <c r="D71" s="1" t="str">
        <f t="shared" si="1"/>
        <v>Skarsvag/Midnattsol Camping</v>
      </c>
      <c r="E71" s="9" t="s">
        <v>906</v>
      </c>
      <c r="H71" s="1" t="e">
        <f>VLOOKUP($E71,Hütten!$C$2:$K$58,2,0)</f>
        <v>#N/A</v>
      </c>
      <c r="J71" s="1" t="e">
        <f>VLOOKUP($E71,Hütten!$C$2:$K$58,3,0)</f>
        <v>#N/A</v>
      </c>
      <c r="K71" s="1" t="e">
        <f>VLOOKUP($E71,Hütten!$C$2:$K$58,4,0)</f>
        <v>#N/A</v>
      </c>
      <c r="L71" s="1" t="e">
        <f>VLOOKUP($E71,Hütten!$C$2:$K$58,5,0)</f>
        <v>#N/A</v>
      </c>
      <c r="M71" s="1" t="e">
        <f>VLOOKUP($E71,Hütten!$C$2:$K$58,6,0)</f>
        <v>#N/A</v>
      </c>
      <c r="N71" s="18" t="e">
        <f>VLOOKUP($E71,Hütten!$C$2:$K$58,8,0)</f>
        <v>#N/A</v>
      </c>
      <c r="O71" s="1" t="e">
        <f>VLOOKUP($E71,Hütten!$C$2:$K$58,9,0)</f>
        <v>#N/A</v>
      </c>
      <c r="P71" s="1" t="e">
        <f>VLOOKUP($E71,Hütten!$C$2:$K$58,10,0)</f>
        <v>#N/A</v>
      </c>
      <c r="Q71" s="1" t="e">
        <f>VLOOKUP($E71,Hütten!$C$2:$K$58,11,0)</f>
        <v>#N/A</v>
      </c>
      <c r="R71" s="1"/>
      <c r="S71" s="1"/>
      <c r="T71" s="1"/>
      <c r="U71" s="1"/>
      <c r="V71" s="1"/>
    </row>
    <row r="72" spans="1:22">
      <c r="R72" s="1"/>
      <c r="S72" s="1"/>
      <c r="T72" s="1"/>
      <c r="U72" s="1"/>
      <c r="V72" s="1"/>
    </row>
  </sheetData>
  <autoFilter ref="A1:T70"/>
  <phoneticPr fontId="6" type="noConversion"/>
  <dataValidations count="4">
    <dataValidation type="list" allowBlank="1" showInputMessage="1" showErrorMessage="1" sqref="I16:I71">
      <formula1>$C$2:$C$174</formula1>
    </dataValidation>
    <dataValidation type="list" allowBlank="1" showInputMessage="1" showErrorMessage="1" sqref="F15:Q15">
      <formula1>$C$2:$C$175</formula1>
    </dataValidation>
    <dataValidation type="list" allowBlank="1" showInputMessage="1" showErrorMessage="1" sqref="E25:E53">
      <formula1>$C$2:$C$175</formula1>
    </dataValidation>
    <dataValidation type="list" allowBlank="1" showInputMessage="1" showErrorMessage="1" sqref="E55:E71">
      <formula1>$C$2:$C$175</formula1>
    </dataValidation>
  </dataValidations>
  <pageMargins left="0.75000000000000011" right="0.75000000000000011" top="1" bottom="1" header="0.5" footer="0.5"/>
  <pageSetup paperSize="9" scale="2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134"/>
  <sheetViews>
    <sheetView showRuler="0" zoomScale="130" zoomScaleNormal="130" zoomScalePageLayoutView="130" workbookViewId="0">
      <pane ySplit="1" topLeftCell="A23" activePane="bottomLeft" state="frozen"/>
      <selection pane="bottomLeft" activeCell="C54" sqref="C54"/>
    </sheetView>
  </sheetViews>
  <sheetFormatPr baseColWidth="10" defaultColWidth="10.83203125" defaultRowHeight="15" x14ac:dyDescent="0"/>
  <cols>
    <col min="1" max="1" width="4.1640625" style="9" bestFit="1" customWidth="1"/>
    <col min="2" max="2" width="24" style="9" customWidth="1"/>
    <col min="3" max="3" width="19.33203125" style="9" customWidth="1"/>
    <col min="4" max="4" width="12.5" style="9" bestFit="1" customWidth="1"/>
    <col min="5" max="5" width="9" style="9" bestFit="1" customWidth="1"/>
    <col min="6" max="6" width="14.5" style="9" customWidth="1"/>
    <col min="7" max="7" width="20.5" style="9" bestFit="1" customWidth="1"/>
    <col min="8" max="8" width="34.5" style="9" customWidth="1"/>
    <col min="9" max="9" width="18.83203125" style="9" customWidth="1"/>
    <col min="10" max="10" width="15" style="9" bestFit="1" customWidth="1"/>
    <col min="11" max="16384" width="10.83203125" style="9"/>
  </cols>
  <sheetData>
    <row r="1" spans="1:10">
      <c r="B1" s="9" t="s">
        <v>191</v>
      </c>
      <c r="C1" s="9" t="s">
        <v>915</v>
      </c>
      <c r="D1" s="9" t="s">
        <v>1128</v>
      </c>
      <c r="E1" s="9" t="s">
        <v>1008</v>
      </c>
      <c r="F1" s="9" t="s">
        <v>1129</v>
      </c>
      <c r="G1" s="9" t="s">
        <v>916</v>
      </c>
      <c r="I1" s="9" t="s">
        <v>46</v>
      </c>
      <c r="J1" s="9" t="s">
        <v>192</v>
      </c>
    </row>
    <row r="2" spans="1:10">
      <c r="A2" s="9">
        <v>1</v>
      </c>
      <c r="B2" s="42" t="str">
        <f>HYPERLINK(H2,C2)</f>
        <v>Kap Lindesnes</v>
      </c>
      <c r="C2" s="9" t="s">
        <v>1156</v>
      </c>
      <c r="D2" s="9" t="s">
        <v>1130</v>
      </c>
      <c r="E2" s="9" t="s">
        <v>796</v>
      </c>
      <c r="G2" s="9" t="s">
        <v>1331</v>
      </c>
      <c r="H2" s="9" t="s">
        <v>232</v>
      </c>
    </row>
    <row r="3" spans="1:10">
      <c r="A3" s="9">
        <v>2</v>
      </c>
      <c r="B3" s="42" t="str">
        <f>HYPERLINK(H3,C3)</f>
        <v>Mjåland</v>
      </c>
      <c r="C3" s="9" t="s">
        <v>1158</v>
      </c>
      <c r="D3" s="9" t="s">
        <v>1130</v>
      </c>
      <c r="E3" s="9" t="s">
        <v>1131</v>
      </c>
      <c r="G3" s="9" t="s">
        <v>1332</v>
      </c>
      <c r="H3" s="9" t="s">
        <v>194</v>
      </c>
    </row>
    <row r="4" spans="1:10">
      <c r="A4" s="9">
        <v>3</v>
      </c>
      <c r="B4" s="9" t="str">
        <f>C4</f>
        <v>Vigeland</v>
      </c>
      <c r="C4" s="9" t="s">
        <v>1157</v>
      </c>
      <c r="D4" s="9" t="s">
        <v>1130</v>
      </c>
      <c r="E4" s="9" t="s">
        <v>1131</v>
      </c>
      <c r="G4" s="9" t="s">
        <v>1333</v>
      </c>
    </row>
    <row r="5" spans="1:10">
      <c r="A5" s="9">
        <v>4</v>
      </c>
      <c r="B5" s="42" t="str">
        <f>C5</f>
        <v>Norwegin Rafting Center</v>
      </c>
      <c r="C5" s="9" t="s">
        <v>1396</v>
      </c>
      <c r="G5" s="9" t="s">
        <v>1424</v>
      </c>
      <c r="H5" s="9" t="s">
        <v>1397</v>
      </c>
    </row>
    <row r="6" spans="1:10">
      <c r="A6" s="9">
        <v>5</v>
      </c>
      <c r="B6" s="42"/>
      <c r="C6" s="9" t="s">
        <v>1373</v>
      </c>
      <c r="G6" s="9" t="s">
        <v>1423</v>
      </c>
    </row>
    <row r="7" spans="1:10">
      <c r="A7" s="9">
        <v>6</v>
      </c>
      <c r="B7" s="42"/>
      <c r="C7" s="9" t="s">
        <v>270</v>
      </c>
      <c r="D7" s="9" t="s">
        <v>1130</v>
      </c>
      <c r="E7" s="9" t="s">
        <v>1131</v>
      </c>
      <c r="G7" s="9" t="s">
        <v>1341</v>
      </c>
    </row>
    <row r="8" spans="1:10">
      <c r="A8" s="9">
        <v>7</v>
      </c>
      <c r="B8" s="42" t="str">
        <f>HYPERLINK(H8,C8)</f>
        <v>Evje</v>
      </c>
      <c r="C8" s="9" t="s">
        <v>272</v>
      </c>
      <c r="D8" s="9" t="s">
        <v>1130</v>
      </c>
      <c r="E8" s="9" t="s">
        <v>1131</v>
      </c>
      <c r="G8" s="9" t="s">
        <v>1334</v>
      </c>
      <c r="H8" s="9" t="s">
        <v>197</v>
      </c>
    </row>
    <row r="9" spans="1:10">
      <c r="A9" s="9">
        <v>8</v>
      </c>
      <c r="C9" s="9" t="s">
        <v>1162</v>
      </c>
      <c r="D9" s="9" t="s">
        <v>1130</v>
      </c>
      <c r="E9" s="9" t="s">
        <v>1131</v>
      </c>
      <c r="G9" s="9" t="s">
        <v>1342</v>
      </c>
    </row>
    <row r="10" spans="1:10">
      <c r="A10" s="9">
        <v>9</v>
      </c>
      <c r="B10" s="42" t="str">
        <f>HYPERLINK(H10,C10)</f>
        <v>Skarsvassbu</v>
      </c>
      <c r="C10" s="9" t="s">
        <v>271</v>
      </c>
      <c r="D10" s="9" t="s">
        <v>796</v>
      </c>
      <c r="E10" s="9" t="s">
        <v>1131</v>
      </c>
      <c r="G10" s="9" t="s">
        <v>1343</v>
      </c>
      <c r="H10" s="9" t="s">
        <v>203</v>
      </c>
    </row>
    <row r="11" spans="1:10">
      <c r="A11" s="9">
        <v>10</v>
      </c>
      <c r="B11" s="42" t="str">
        <f>HYPERLINK(H11,C11)</f>
        <v>Grunnetjørnsbu</v>
      </c>
      <c r="C11" s="9" t="s">
        <v>1164</v>
      </c>
      <c r="D11" s="9" t="s">
        <v>796</v>
      </c>
      <c r="E11" s="9" t="s">
        <v>1131</v>
      </c>
      <c r="G11" s="9" t="s">
        <v>1344</v>
      </c>
      <c r="H11" s="9" t="s">
        <v>205</v>
      </c>
    </row>
    <row r="12" spans="1:10">
      <c r="A12" s="9">
        <v>11</v>
      </c>
      <c r="B12" s="42" t="str">
        <f>HYPERLINK(H12,C12)</f>
        <v>Granbustøyl</v>
      </c>
      <c r="C12" s="9" t="s">
        <v>1165</v>
      </c>
      <c r="D12" s="9" t="s">
        <v>796</v>
      </c>
      <c r="E12" s="9" t="s">
        <v>1131</v>
      </c>
      <c r="G12" s="9" t="s">
        <v>1335</v>
      </c>
      <c r="H12" s="9" t="s">
        <v>207</v>
      </c>
    </row>
    <row r="13" spans="1:10">
      <c r="A13" s="9">
        <v>12</v>
      </c>
      <c r="B13" s="42" t="str">
        <f>HYPERLINK(H13,C13)</f>
        <v>Nutevasshytta</v>
      </c>
      <c r="C13" s="9" t="s">
        <v>1166</v>
      </c>
      <c r="D13" s="9" t="s">
        <v>796</v>
      </c>
      <c r="E13" s="9" t="s">
        <v>1131</v>
      </c>
      <c r="G13" s="9" t="s">
        <v>1336</v>
      </c>
      <c r="H13" s="9" t="s">
        <v>210</v>
      </c>
    </row>
    <row r="14" spans="1:10">
      <c r="A14" s="9">
        <v>13</v>
      </c>
      <c r="B14" s="42" t="str">
        <f>C14</f>
        <v>Nystoyl</v>
      </c>
      <c r="C14" s="9" t="s">
        <v>1362</v>
      </c>
      <c r="G14" s="9" t="s">
        <v>1425</v>
      </c>
      <c r="H14" s="9" t="s">
        <v>1398</v>
      </c>
    </row>
    <row r="15" spans="1:10">
      <c r="A15" s="9">
        <v>14</v>
      </c>
      <c r="B15" s="42" t="str">
        <f>HYPERLINK(H15,C15)</f>
        <v>Torsdalsbu</v>
      </c>
      <c r="C15" s="9" t="s">
        <v>1167</v>
      </c>
      <c r="D15" s="9" t="s">
        <v>796</v>
      </c>
      <c r="E15" s="9" t="s">
        <v>1137</v>
      </c>
      <c r="G15" s="9" t="s">
        <v>1337</v>
      </c>
      <c r="H15" s="9" t="s">
        <v>212</v>
      </c>
    </row>
    <row r="16" spans="1:10">
      <c r="A16" s="9">
        <v>15</v>
      </c>
      <c r="B16" s="42" t="str">
        <f>HYPERLINK(H16,C16)</f>
        <v>Hauggrend</v>
      </c>
      <c r="C16" s="9" t="s">
        <v>285</v>
      </c>
      <c r="D16" s="9" t="s">
        <v>1130</v>
      </c>
      <c r="E16" s="9" t="s">
        <v>1131</v>
      </c>
      <c r="G16" s="9" t="s">
        <v>1345</v>
      </c>
      <c r="H16" s="9" t="s">
        <v>295</v>
      </c>
    </row>
    <row r="17" spans="1:9">
      <c r="A17" s="9">
        <v>16</v>
      </c>
      <c r="B17" s="42" t="str">
        <f>HYPERLINK(H17,C17)</f>
        <v>Dalen</v>
      </c>
      <c r="C17" s="9" t="s">
        <v>286</v>
      </c>
      <c r="D17" s="9" t="s">
        <v>1130</v>
      </c>
      <c r="E17" s="9" t="s">
        <v>1131</v>
      </c>
      <c r="G17" s="9" t="s">
        <v>1346</v>
      </c>
      <c r="H17" s="9" t="s">
        <v>294</v>
      </c>
    </row>
    <row r="18" spans="1:9">
      <c r="A18" s="9">
        <v>19</v>
      </c>
      <c r="B18" s="42" t="str">
        <f>HYPERLINK(H18,C18)</f>
        <v>Amot, Groven Camping</v>
      </c>
      <c r="C18" s="9" t="s">
        <v>1319</v>
      </c>
      <c r="D18" s="9" t="s">
        <v>190</v>
      </c>
      <c r="E18" s="9" t="s">
        <v>1131</v>
      </c>
      <c r="G18" s="9" t="s">
        <v>1320</v>
      </c>
      <c r="H18" s="9" t="s">
        <v>1321</v>
      </c>
    </row>
    <row r="19" spans="1:9">
      <c r="A19" s="9">
        <v>20</v>
      </c>
      <c r="B19" s="42" t="str">
        <f>C19</f>
        <v>Camp Vierli</v>
      </c>
      <c r="C19" s="9" t="s">
        <v>1363</v>
      </c>
      <c r="G19" s="9" t="s">
        <v>1426</v>
      </c>
      <c r="H19" s="9" t="s">
        <v>1399</v>
      </c>
    </row>
    <row r="20" spans="1:9">
      <c r="A20" s="9">
        <v>21</v>
      </c>
      <c r="B20" s="42" t="str">
        <f t="shared" ref="B20:B25" si="0">HYPERLINK(H20,C20)</f>
        <v>Skinnarbu</v>
      </c>
      <c r="C20" s="9" t="s">
        <v>1174</v>
      </c>
      <c r="D20" s="9" t="s">
        <v>1130</v>
      </c>
      <c r="E20" s="9" t="s">
        <v>1131</v>
      </c>
      <c r="G20" s="9" t="s">
        <v>1347</v>
      </c>
      <c r="H20" s="9" t="s">
        <v>217</v>
      </c>
    </row>
    <row r="21" spans="1:9">
      <c r="A21" s="9">
        <v>22</v>
      </c>
      <c r="B21" s="42" t="str">
        <f t="shared" si="0"/>
        <v>Rjukan</v>
      </c>
      <c r="C21" s="9" t="s">
        <v>1175</v>
      </c>
      <c r="D21" s="9" t="s">
        <v>1224</v>
      </c>
      <c r="E21" s="9" t="s">
        <v>796</v>
      </c>
      <c r="G21" s="9" t="s">
        <v>1348</v>
      </c>
      <c r="H21" s="9" t="s">
        <v>218</v>
      </c>
    </row>
    <row r="22" spans="1:9">
      <c r="A22" s="9">
        <v>23</v>
      </c>
      <c r="B22" s="42" t="str">
        <f t="shared" si="0"/>
        <v>Helberghytta</v>
      </c>
      <c r="C22" s="9" t="s">
        <v>1176</v>
      </c>
      <c r="D22" s="9" t="s">
        <v>796</v>
      </c>
      <c r="E22" s="9" t="s">
        <v>1131</v>
      </c>
      <c r="G22" s="9" t="s">
        <v>1349</v>
      </c>
      <c r="H22" s="9" t="s">
        <v>219</v>
      </c>
    </row>
    <row r="23" spans="1:9">
      <c r="A23" s="9">
        <v>25</v>
      </c>
      <c r="B23" s="42" t="str">
        <f t="shared" si="0"/>
        <v>Kalhovd</v>
      </c>
      <c r="C23" s="9" t="s">
        <v>1177</v>
      </c>
      <c r="D23" s="9" t="s">
        <v>1224</v>
      </c>
      <c r="E23" s="9" t="s">
        <v>796</v>
      </c>
      <c r="G23" s="9" t="s">
        <v>1350</v>
      </c>
      <c r="H23" s="9" t="s">
        <v>220</v>
      </c>
    </row>
    <row r="24" spans="1:9">
      <c r="A24" s="9">
        <v>26</v>
      </c>
      <c r="B24" s="42" t="str">
        <f t="shared" si="0"/>
        <v>Mårbu</v>
      </c>
      <c r="C24" s="9" t="s">
        <v>1178</v>
      </c>
      <c r="D24" s="9" t="s">
        <v>1224</v>
      </c>
      <c r="E24" s="9" t="s">
        <v>796</v>
      </c>
      <c r="G24" s="9" t="s">
        <v>1351</v>
      </c>
      <c r="H24" s="9" t="s">
        <v>221</v>
      </c>
    </row>
    <row r="25" spans="1:9">
      <c r="A25" s="9">
        <v>27</v>
      </c>
      <c r="B25" s="42" t="str">
        <f t="shared" si="0"/>
        <v>Rauhelleren</v>
      </c>
      <c r="C25" s="9" t="s">
        <v>1179</v>
      </c>
      <c r="D25" s="9" t="s">
        <v>1224</v>
      </c>
      <c r="E25" s="9" t="s">
        <v>796</v>
      </c>
      <c r="G25" s="9" t="s">
        <v>1338</v>
      </c>
      <c r="H25" s="9" t="s">
        <v>252</v>
      </c>
    </row>
    <row r="26" spans="1:9">
      <c r="A26" s="9">
        <v>28</v>
      </c>
      <c r="B26" s="42"/>
      <c r="C26" s="9" t="s">
        <v>1180</v>
      </c>
      <c r="D26" s="9" t="s">
        <v>1224</v>
      </c>
      <c r="E26" s="9" t="s">
        <v>796</v>
      </c>
      <c r="G26" s="9" t="s">
        <v>1352</v>
      </c>
      <c r="H26" s="9" t="s">
        <v>255</v>
      </c>
      <c r="I26" s="9" t="s">
        <v>280</v>
      </c>
    </row>
    <row r="27" spans="1:9">
      <c r="A27" s="9">
        <v>29</v>
      </c>
      <c r="B27" s="42" t="str">
        <f>HYPERLINK(H27,C27)</f>
        <v>Geilo</v>
      </c>
      <c r="C27" s="9" t="s">
        <v>1181</v>
      </c>
      <c r="D27" s="9" t="s">
        <v>1224</v>
      </c>
      <c r="E27" s="9" t="s">
        <v>796</v>
      </c>
      <c r="G27" s="9" t="s">
        <v>1353</v>
      </c>
      <c r="H27" s="9" t="s">
        <v>1422</v>
      </c>
    </row>
    <row r="28" spans="1:9">
      <c r="A28" s="9">
        <v>30</v>
      </c>
      <c r="B28" s="9" t="str">
        <f>C28</f>
        <v>Kleppestølen</v>
      </c>
      <c r="C28" s="9" t="s">
        <v>1182</v>
      </c>
      <c r="D28" s="9" t="s">
        <v>1130</v>
      </c>
      <c r="E28" s="9" t="s">
        <v>1131</v>
      </c>
      <c r="G28" s="9" t="s">
        <v>1354</v>
      </c>
    </row>
    <row r="29" spans="1:9">
      <c r="A29" s="9">
        <v>31</v>
      </c>
      <c r="B29" s="42" t="str">
        <f>HYPERLINK(H29,C29)</f>
        <v>Iungsdalshytta</v>
      </c>
      <c r="C29" s="9" t="s">
        <v>1183</v>
      </c>
      <c r="D29" s="9" t="s">
        <v>1224</v>
      </c>
      <c r="E29" s="9" t="s">
        <v>796</v>
      </c>
      <c r="G29" s="9" t="s">
        <v>1339</v>
      </c>
      <c r="H29" s="9" t="s">
        <v>223</v>
      </c>
    </row>
    <row r="30" spans="1:9">
      <c r="A30" s="9">
        <v>32</v>
      </c>
      <c r="B30" s="42" t="str">
        <f>HYPERLINK(H30,C30)</f>
        <v>Bjordalsbu</v>
      </c>
      <c r="C30" s="9" t="s">
        <v>226</v>
      </c>
      <c r="D30" s="9" t="s">
        <v>796</v>
      </c>
      <c r="E30" s="9" t="s">
        <v>1131</v>
      </c>
      <c r="G30" s="9" t="s">
        <v>1340</v>
      </c>
      <c r="H30" s="9" t="s">
        <v>224</v>
      </c>
    </row>
    <row r="31" spans="1:9">
      <c r="A31" s="9">
        <v>33</v>
      </c>
      <c r="B31" s="42" t="str">
        <f>HYPERLINK(H31,C31)</f>
        <v>Breistølen</v>
      </c>
      <c r="C31" s="9" t="s">
        <v>1184</v>
      </c>
      <c r="D31" s="9" t="s">
        <v>1224</v>
      </c>
      <c r="E31" s="9" t="s">
        <v>796</v>
      </c>
      <c r="G31" s="9" t="s">
        <v>1355</v>
      </c>
      <c r="H31" s="9" t="s">
        <v>225</v>
      </c>
    </row>
    <row r="32" spans="1:9">
      <c r="A32" s="9">
        <v>34</v>
      </c>
      <c r="B32" s="42" t="str">
        <f>HYPERLINK(H32,C32)</f>
        <v>Sulebu</v>
      </c>
      <c r="C32" s="9" t="s">
        <v>1185</v>
      </c>
      <c r="D32" s="9" t="s">
        <v>796</v>
      </c>
      <c r="E32" s="9" t="s">
        <v>1131</v>
      </c>
      <c r="G32" s="9" t="s">
        <v>1356</v>
      </c>
      <c r="H32" s="9" t="s">
        <v>227</v>
      </c>
    </row>
    <row r="33" spans="1:10">
      <c r="A33" s="9">
        <v>35</v>
      </c>
      <c r="B33" s="42" t="str">
        <f>HYPERLINK(H33,C33)</f>
        <v>Bygdin</v>
      </c>
      <c r="C33" s="9" t="s">
        <v>1188</v>
      </c>
      <c r="D33" s="9" t="s">
        <v>1224</v>
      </c>
      <c r="E33" s="9" t="s">
        <v>796</v>
      </c>
      <c r="G33" s="9" t="s">
        <v>1357</v>
      </c>
      <c r="H33" s="9" t="s">
        <v>265</v>
      </c>
    </row>
    <row r="34" spans="1:10">
      <c r="A34" s="9">
        <v>37</v>
      </c>
      <c r="B34" s="52" t="str">
        <f>C34</f>
        <v>Torfinnsbu</v>
      </c>
      <c r="C34" s="9" t="s">
        <v>1364</v>
      </c>
      <c r="G34" s="9" t="s">
        <v>1429</v>
      </c>
      <c r="H34" s="9" t="s">
        <v>1401</v>
      </c>
    </row>
    <row r="35" spans="1:10">
      <c r="A35" s="9">
        <v>38</v>
      </c>
      <c r="B35" s="52" t="str">
        <f>C35</f>
        <v>Fondsbu</v>
      </c>
      <c r="C35" s="9" t="s">
        <v>564</v>
      </c>
      <c r="G35" s="9" t="s">
        <v>1427</v>
      </c>
      <c r="H35" s="9" t="s">
        <v>1400</v>
      </c>
    </row>
    <row r="36" spans="1:10">
      <c r="A36" s="9">
        <v>40</v>
      </c>
      <c r="B36" s="42" t="str">
        <f>HYPERLINK(H36,C36)</f>
        <v>Oskampen</v>
      </c>
      <c r="C36" s="9" t="s">
        <v>1190</v>
      </c>
      <c r="D36" s="9" t="s">
        <v>796</v>
      </c>
      <c r="E36" s="9" t="s">
        <v>1131</v>
      </c>
      <c r="G36" s="9" t="s">
        <v>1358</v>
      </c>
      <c r="H36" s="9" t="s">
        <v>229</v>
      </c>
    </row>
    <row r="37" spans="1:10">
      <c r="A37" s="9">
        <v>41</v>
      </c>
      <c r="B37" s="42" t="str">
        <f>HYPERLINK(H37,C37)</f>
        <v>Skabu</v>
      </c>
      <c r="C37" s="9" t="s">
        <v>230</v>
      </c>
      <c r="D37" s="9" t="s">
        <v>1130</v>
      </c>
      <c r="E37" s="9" t="s">
        <v>1131</v>
      </c>
      <c r="G37" s="9" t="s">
        <v>1359</v>
      </c>
      <c r="H37" s="9" t="s">
        <v>268</v>
      </c>
    </row>
    <row r="38" spans="1:10">
      <c r="A38" s="9">
        <v>42</v>
      </c>
      <c r="B38" s="9" t="str">
        <f>C38</f>
        <v>Otta</v>
      </c>
      <c r="C38" s="9" t="s">
        <v>1009</v>
      </c>
      <c r="D38" s="9" t="s">
        <v>1224</v>
      </c>
      <c r="E38" s="9" t="s">
        <v>1224</v>
      </c>
      <c r="F38" s="9" t="s">
        <v>1224</v>
      </c>
      <c r="G38" s="9" t="s">
        <v>1360</v>
      </c>
    </row>
    <row r="39" spans="1:10">
      <c r="A39" s="9">
        <v>43</v>
      </c>
      <c r="B39" s="52" t="str">
        <f>C39</f>
        <v>Rondvassbu</v>
      </c>
      <c r="C39" s="9" t="s">
        <v>1365</v>
      </c>
      <c r="G39" s="9" t="s">
        <v>1430</v>
      </c>
      <c r="H39" s="9" t="s">
        <v>1402</v>
      </c>
    </row>
    <row r="40" spans="1:10">
      <c r="A40" s="9">
        <v>44</v>
      </c>
      <c r="B40" s="52" t="str">
        <f>C40</f>
        <v>Øvre Dørålseter</v>
      </c>
      <c r="C40" s="9" t="s">
        <v>1404</v>
      </c>
      <c r="G40" s="9" t="s">
        <v>1431</v>
      </c>
      <c r="H40" s="9" t="s">
        <v>1403</v>
      </c>
    </row>
    <row r="41" spans="1:10">
      <c r="A41" s="9">
        <v>45</v>
      </c>
      <c r="B41" s="42" t="str">
        <f>HYPERLINK(H41,C41)</f>
        <v>Alvdal</v>
      </c>
      <c r="C41" s="9" t="s">
        <v>787</v>
      </c>
      <c r="D41" s="9" t="s">
        <v>1130</v>
      </c>
      <c r="E41" s="9" t="s">
        <v>796</v>
      </c>
      <c r="F41" s="9" t="s">
        <v>1134</v>
      </c>
      <c r="G41" s="9" t="s">
        <v>1289</v>
      </c>
      <c r="H41" s="9" t="s">
        <v>918</v>
      </c>
      <c r="J41" s="9" t="s">
        <v>1127</v>
      </c>
    </row>
    <row r="42" spans="1:10" ht="14" customHeight="1">
      <c r="A42" s="9">
        <v>46</v>
      </c>
      <c r="B42" s="52" t="str">
        <f>C42</f>
        <v>Grimsbu</v>
      </c>
      <c r="C42" s="9" t="s">
        <v>1405</v>
      </c>
      <c r="G42" s="9" t="s">
        <v>1432</v>
      </c>
      <c r="H42" s="9" t="s">
        <v>1406</v>
      </c>
    </row>
    <row r="43" spans="1:10">
      <c r="A43" s="9">
        <v>47</v>
      </c>
      <c r="B43" s="42" t="str">
        <f t="shared" ref="B43:B48" si="1">HYPERLINK(H43,C43)</f>
        <v>Raudsjødalen</v>
      </c>
      <c r="C43" s="9" t="s">
        <v>29</v>
      </c>
      <c r="D43" s="9" t="s">
        <v>796</v>
      </c>
      <c r="E43" s="9" t="s">
        <v>1131</v>
      </c>
      <c r="G43" s="9" t="s">
        <v>1035</v>
      </c>
      <c r="H43" s="9" t="s">
        <v>920</v>
      </c>
    </row>
    <row r="44" spans="1:10">
      <c r="A44" s="9">
        <v>48</v>
      </c>
      <c r="B44" s="42" t="str">
        <f t="shared" si="1"/>
        <v>Knausen</v>
      </c>
      <c r="C44" s="9" t="s">
        <v>18</v>
      </c>
      <c r="D44" s="9" t="s">
        <v>796</v>
      </c>
      <c r="E44" s="9" t="s">
        <v>1131</v>
      </c>
      <c r="G44" s="9" t="s">
        <v>1034</v>
      </c>
      <c r="H44" s="9" t="s">
        <v>1135</v>
      </c>
    </row>
    <row r="45" spans="1:10">
      <c r="A45" s="9">
        <v>49</v>
      </c>
      <c r="B45" s="42" t="str">
        <f t="shared" si="1"/>
        <v>Tynset</v>
      </c>
      <c r="C45" s="9" t="s">
        <v>789</v>
      </c>
      <c r="D45" s="9" t="s">
        <v>1130</v>
      </c>
      <c r="E45" s="9" t="s">
        <v>1132</v>
      </c>
      <c r="F45" s="9" t="s">
        <v>1125</v>
      </c>
      <c r="G45" s="9" t="s">
        <v>1033</v>
      </c>
      <c r="H45" s="9" t="s">
        <v>919</v>
      </c>
      <c r="J45" s="9" t="s">
        <v>1127</v>
      </c>
    </row>
    <row r="46" spans="1:10">
      <c r="A46" s="9">
        <v>50</v>
      </c>
      <c r="B46" s="42" t="str">
        <f t="shared" si="1"/>
        <v>Hodalen fjellstue</v>
      </c>
      <c r="C46" s="9" t="s">
        <v>11</v>
      </c>
      <c r="D46" s="9" t="s">
        <v>796</v>
      </c>
      <c r="E46" s="9" t="s">
        <v>1131</v>
      </c>
      <c r="G46" s="9" t="s">
        <v>1233</v>
      </c>
      <c r="H46" s="9" t="s">
        <v>1225</v>
      </c>
      <c r="I46" s="9" t="s">
        <v>1226</v>
      </c>
    </row>
    <row r="47" spans="1:10">
      <c r="A47" s="9">
        <v>51</v>
      </c>
      <c r="B47" s="42" t="str">
        <f t="shared" si="1"/>
        <v>Najordet</v>
      </c>
      <c r="C47" s="9" t="s">
        <v>882</v>
      </c>
      <c r="D47" s="9" t="s">
        <v>796</v>
      </c>
      <c r="E47" s="9" t="s">
        <v>1131</v>
      </c>
      <c r="G47" s="9" t="s">
        <v>1234</v>
      </c>
      <c r="H47" s="9" t="s">
        <v>1227</v>
      </c>
    </row>
    <row r="48" spans="1:10">
      <c r="A48" s="9">
        <v>52</v>
      </c>
      <c r="B48" s="42" t="str">
        <f t="shared" si="1"/>
        <v>Røros Vertshuset</v>
      </c>
      <c r="C48" s="9" t="s">
        <v>31</v>
      </c>
      <c r="D48" s="9" t="s">
        <v>1224</v>
      </c>
      <c r="E48" s="9" t="s">
        <v>796</v>
      </c>
      <c r="F48" s="9" t="s">
        <v>1136</v>
      </c>
      <c r="G48" s="9" t="s">
        <v>1260</v>
      </c>
      <c r="H48" s="9" t="s">
        <v>1223</v>
      </c>
      <c r="J48" s="9" t="s">
        <v>1127</v>
      </c>
    </row>
    <row r="49" spans="1:10">
      <c r="A49" s="9">
        <v>53</v>
      </c>
      <c r="B49" s="52" t="str">
        <f>C49</f>
        <v>Unsholtan</v>
      </c>
      <c r="C49" s="9" t="s">
        <v>1407</v>
      </c>
      <c r="G49" s="9" t="s">
        <v>1428</v>
      </c>
    </row>
    <row r="50" spans="1:10">
      <c r="A50" s="9">
        <v>54</v>
      </c>
      <c r="B50" s="42" t="str">
        <f t="shared" ref="B50:B60" si="2">HYPERLINK(H50,C50)</f>
        <v>Nordpa</v>
      </c>
      <c r="C50" s="9" t="s">
        <v>884</v>
      </c>
      <c r="D50" s="9" t="s">
        <v>1224</v>
      </c>
      <c r="E50" s="9" t="s">
        <v>796</v>
      </c>
      <c r="G50" s="9" t="s">
        <v>54</v>
      </c>
      <c r="H50" s="9" t="s">
        <v>1229</v>
      </c>
      <c r="I50" s="9" t="s">
        <v>1230</v>
      </c>
    </row>
    <row r="51" spans="1:10">
      <c r="A51" s="9">
        <v>55</v>
      </c>
      <c r="B51" s="42" t="str">
        <f t="shared" si="2"/>
        <v>Græsslihytta</v>
      </c>
      <c r="C51" s="9" t="s">
        <v>1311</v>
      </c>
      <c r="D51" s="9" t="s">
        <v>796</v>
      </c>
      <c r="E51" s="9" t="s">
        <v>1131</v>
      </c>
      <c r="G51" s="9" t="s">
        <v>1299</v>
      </c>
      <c r="H51" s="9" t="s">
        <v>1231</v>
      </c>
    </row>
    <row r="52" spans="1:10">
      <c r="A52" s="9">
        <v>56</v>
      </c>
      <c r="B52" s="42" t="str">
        <f t="shared" si="2"/>
        <v>Schultzhytta</v>
      </c>
      <c r="C52" s="9" t="s">
        <v>1312</v>
      </c>
      <c r="D52" s="9" t="s">
        <v>1224</v>
      </c>
      <c r="E52" s="9" t="s">
        <v>796</v>
      </c>
      <c r="G52" s="9" t="s">
        <v>1298</v>
      </c>
      <c r="H52" s="9" t="s">
        <v>1232</v>
      </c>
    </row>
    <row r="53" spans="1:10">
      <c r="A53" s="9">
        <v>57</v>
      </c>
      <c r="B53" s="42" t="str">
        <f t="shared" si="2"/>
        <v>Meraker Hybeltunet</v>
      </c>
      <c r="C53" s="9" t="s">
        <v>1443</v>
      </c>
      <c r="D53" s="9" t="s">
        <v>1224</v>
      </c>
      <c r="E53" s="9" t="s">
        <v>796</v>
      </c>
      <c r="G53" s="9" t="s">
        <v>1291</v>
      </c>
      <c r="H53" s="9" t="s">
        <v>1292</v>
      </c>
      <c r="J53" s="9" t="s">
        <v>1127</v>
      </c>
    </row>
    <row r="54" spans="1:10">
      <c r="A54" s="9">
        <v>58</v>
      </c>
      <c r="B54" s="42" t="str">
        <f t="shared" si="2"/>
        <v>Ferslia</v>
      </c>
      <c r="C54" s="9" t="s">
        <v>806</v>
      </c>
      <c r="D54" s="9" t="s">
        <v>796</v>
      </c>
      <c r="E54" s="9" t="s">
        <v>1137</v>
      </c>
      <c r="G54" s="9" t="s">
        <v>1047</v>
      </c>
      <c r="H54" s="9" t="s">
        <v>921</v>
      </c>
    </row>
    <row r="55" spans="1:10">
      <c r="A55" s="9">
        <v>59</v>
      </c>
      <c r="B55" s="42" t="str">
        <f t="shared" si="2"/>
        <v>Bellingstua</v>
      </c>
      <c r="C55" s="9" t="s">
        <v>966</v>
      </c>
      <c r="D55" s="9" t="s">
        <v>796</v>
      </c>
      <c r="E55" s="9" t="s">
        <v>796</v>
      </c>
      <c r="F55" s="9" t="s">
        <v>1138</v>
      </c>
      <c r="G55" s="9" t="s">
        <v>1048</v>
      </c>
      <c r="H55" s="9" t="s">
        <v>922</v>
      </c>
    </row>
    <row r="56" spans="1:10">
      <c r="A56" s="9">
        <v>60</v>
      </c>
      <c r="B56" s="42" t="str">
        <f t="shared" si="2"/>
        <v>Bringsåsen</v>
      </c>
      <c r="C56" s="9" t="s">
        <v>967</v>
      </c>
      <c r="D56" s="9" t="s">
        <v>796</v>
      </c>
      <c r="E56" s="9" t="s">
        <v>1137</v>
      </c>
      <c r="F56" s="9" t="s">
        <v>1151</v>
      </c>
      <c r="G56" s="9" t="s">
        <v>187</v>
      </c>
      <c r="H56" s="9" t="s">
        <v>74</v>
      </c>
    </row>
    <row r="57" spans="1:10">
      <c r="A57" s="9">
        <v>61</v>
      </c>
      <c r="B57" s="42" t="str">
        <f t="shared" si="2"/>
        <v>Skjækerdalshytta</v>
      </c>
      <c r="C57" s="9" t="s">
        <v>968</v>
      </c>
      <c r="D57" s="9" t="s">
        <v>796</v>
      </c>
      <c r="E57" s="9" t="s">
        <v>1137</v>
      </c>
      <c r="G57" s="9" t="s">
        <v>90</v>
      </c>
      <c r="H57" s="9" t="s">
        <v>88</v>
      </c>
    </row>
    <row r="58" spans="1:10">
      <c r="A58" s="9">
        <v>62</v>
      </c>
      <c r="B58" s="42" t="str">
        <f t="shared" si="2"/>
        <v>Setertjønnhytta</v>
      </c>
      <c r="C58" s="9" t="s">
        <v>92</v>
      </c>
      <c r="D58" s="9" t="s">
        <v>796</v>
      </c>
      <c r="E58" s="9" t="s">
        <v>1137</v>
      </c>
      <c r="G58" s="9" t="s">
        <v>91</v>
      </c>
      <c r="H58" s="9" t="s">
        <v>89</v>
      </c>
    </row>
    <row r="59" spans="1:10">
      <c r="A59" s="9">
        <v>63</v>
      </c>
      <c r="B59" s="42" t="str">
        <f t="shared" si="2"/>
        <v>Gaundalen</v>
      </c>
      <c r="C59" s="9" t="s">
        <v>970</v>
      </c>
      <c r="D59" s="9" t="s">
        <v>1224</v>
      </c>
      <c r="E59" s="9" t="s">
        <v>796</v>
      </c>
      <c r="G59" s="9" t="s">
        <v>50</v>
      </c>
      <c r="H59" s="9" t="s">
        <v>61</v>
      </c>
      <c r="I59" s="9" t="s">
        <v>1012</v>
      </c>
    </row>
    <row r="60" spans="1:10">
      <c r="A60" s="9">
        <v>64</v>
      </c>
      <c r="B60" s="42" t="str">
        <f t="shared" si="2"/>
        <v>Holden fjellgård, Bekkstuggu</v>
      </c>
      <c r="C60" s="9" t="s">
        <v>12</v>
      </c>
      <c r="D60" s="9" t="s">
        <v>1224</v>
      </c>
      <c r="E60" s="9" t="s">
        <v>1137</v>
      </c>
      <c r="G60" s="9" t="s">
        <v>1051</v>
      </c>
      <c r="H60" s="9" t="s">
        <v>923</v>
      </c>
    </row>
    <row r="61" spans="1:10">
      <c r="A61" s="9">
        <v>65</v>
      </c>
      <c r="C61" s="9" t="s">
        <v>1408</v>
      </c>
      <c r="G61" s="9" t="s">
        <v>1409</v>
      </c>
    </row>
    <row r="62" spans="1:10">
      <c r="A62" s="9">
        <v>66</v>
      </c>
      <c r="C62" s="9" t="s">
        <v>1413</v>
      </c>
      <c r="G62" s="9" t="s">
        <v>1410</v>
      </c>
    </row>
    <row r="63" spans="1:10">
      <c r="A63" s="9">
        <v>67</v>
      </c>
      <c r="C63" s="9" t="s">
        <v>1411</v>
      </c>
      <c r="G63" s="9" t="s">
        <v>1412</v>
      </c>
    </row>
    <row r="64" spans="1:10">
      <c r="A64" s="9">
        <v>68</v>
      </c>
      <c r="C64" s="9" t="s">
        <v>1366</v>
      </c>
      <c r="G64" s="9" t="s">
        <v>1433</v>
      </c>
    </row>
    <row r="65" spans="1:10">
      <c r="A65" s="9">
        <v>69</v>
      </c>
      <c r="C65" s="9" t="s">
        <v>821</v>
      </c>
      <c r="D65" s="9" t="s">
        <v>1130</v>
      </c>
      <c r="E65" s="9" t="s">
        <v>1131</v>
      </c>
      <c r="G65" s="9" t="s">
        <v>26</v>
      </c>
    </row>
    <row r="66" spans="1:10">
      <c r="A66" s="9">
        <v>70</v>
      </c>
      <c r="B66" s="42" t="str">
        <f>HYPERLINK(H66,C66)</f>
        <v>Rojrvik</v>
      </c>
      <c r="C66" s="9" t="s">
        <v>823</v>
      </c>
      <c r="D66" s="9" t="s">
        <v>1224</v>
      </c>
      <c r="E66" s="9" t="s">
        <v>796</v>
      </c>
      <c r="F66" s="9" t="s">
        <v>1125</v>
      </c>
      <c r="G66" s="9" t="s">
        <v>1261</v>
      </c>
      <c r="H66" s="9" t="s">
        <v>1141</v>
      </c>
      <c r="I66" s="9" t="s">
        <v>1140</v>
      </c>
      <c r="J66" s="9" t="s">
        <v>1127</v>
      </c>
    </row>
    <row r="67" spans="1:10">
      <c r="A67" s="9">
        <v>71</v>
      </c>
      <c r="C67" s="9" t="s">
        <v>1414</v>
      </c>
      <c r="G67" s="9" t="s">
        <v>1415</v>
      </c>
    </row>
    <row r="68" spans="1:10">
      <c r="A68" s="9">
        <v>72</v>
      </c>
      <c r="C68" s="9" t="s">
        <v>189</v>
      </c>
      <c r="D68" s="9" t="s">
        <v>1130</v>
      </c>
      <c r="E68" s="9" t="s">
        <v>1131</v>
      </c>
      <c r="G68" s="9" t="s">
        <v>188</v>
      </c>
    </row>
    <row r="69" spans="1:10">
      <c r="A69" s="9">
        <v>74</v>
      </c>
      <c r="C69" s="9" t="s">
        <v>565</v>
      </c>
      <c r="D69" s="9" t="s">
        <v>1130</v>
      </c>
      <c r="E69" s="9" t="s">
        <v>1131</v>
      </c>
      <c r="G69" s="9" t="s">
        <v>1416</v>
      </c>
    </row>
    <row r="70" spans="1:10">
      <c r="A70" s="9">
        <v>75</v>
      </c>
      <c r="B70" s="42" t="str">
        <f>HYPERLINK(H70,C70)</f>
        <v>Krutvasshytta</v>
      </c>
      <c r="C70" s="9" t="s">
        <v>1006</v>
      </c>
      <c r="D70" s="9" t="s">
        <v>1130</v>
      </c>
      <c r="E70" s="9" t="s">
        <v>1131</v>
      </c>
      <c r="F70" s="9" t="s">
        <v>1142</v>
      </c>
      <c r="G70" s="9" t="s">
        <v>1053</v>
      </c>
      <c r="H70" s="9" t="s">
        <v>1113</v>
      </c>
      <c r="I70" s="9" t="s">
        <v>1144</v>
      </c>
    </row>
    <row r="71" spans="1:10">
      <c r="A71" s="9">
        <v>76</v>
      </c>
      <c r="B71" s="52" t="str">
        <f>C71</f>
        <v>Bergum</v>
      </c>
      <c r="C71" s="9" t="s">
        <v>1367</v>
      </c>
      <c r="G71" s="9" t="s">
        <v>1439</v>
      </c>
      <c r="H71" s="9" t="s">
        <v>1417</v>
      </c>
    </row>
    <row r="72" spans="1:10">
      <c r="A72" s="9">
        <v>77</v>
      </c>
      <c r="B72" s="42" t="str">
        <f>HYPERLINK(H72,C72)</f>
        <v>Grannes Camping</v>
      </c>
      <c r="C72" s="9" t="s">
        <v>9</v>
      </c>
      <c r="D72" s="9" t="s">
        <v>1130</v>
      </c>
      <c r="E72" s="9" t="s">
        <v>1131</v>
      </c>
      <c r="F72" s="9" t="s">
        <v>1143</v>
      </c>
      <c r="G72" s="9" t="s">
        <v>1276</v>
      </c>
      <c r="H72" s="9" t="s">
        <v>1110</v>
      </c>
      <c r="I72" s="9" t="s">
        <v>1088</v>
      </c>
    </row>
    <row r="73" spans="1:10">
      <c r="A73" s="9">
        <v>78</v>
      </c>
      <c r="B73" s="42" t="str">
        <f>HYPERLINK(H73,C73)</f>
        <v>Tverrelvnes</v>
      </c>
      <c r="C73" s="9" t="s">
        <v>888</v>
      </c>
      <c r="D73" s="9" t="s">
        <v>1132</v>
      </c>
      <c r="E73" s="9" t="s">
        <v>796</v>
      </c>
      <c r="F73" s="9" t="s">
        <v>1142</v>
      </c>
      <c r="G73" s="9" t="s">
        <v>1247</v>
      </c>
      <c r="H73" s="9" t="s">
        <v>1111</v>
      </c>
      <c r="I73" s="9" t="s">
        <v>1112</v>
      </c>
    </row>
    <row r="74" spans="1:10">
      <c r="A74" s="9">
        <v>81</v>
      </c>
      <c r="B74" s="52" t="str">
        <f>C74</f>
        <v>Valen</v>
      </c>
      <c r="C74" s="9" t="s">
        <v>831</v>
      </c>
      <c r="G74" s="9" t="s">
        <v>1434</v>
      </c>
      <c r="H74" s="9" t="s">
        <v>1418</v>
      </c>
    </row>
    <row r="75" spans="1:10">
      <c r="A75" s="9">
        <v>82</v>
      </c>
      <c r="B75" s="42" t="str">
        <f>HYPERLINK(H75,C75)</f>
        <v>Steikvasselv gård</v>
      </c>
      <c r="C75" s="9" t="s">
        <v>37</v>
      </c>
      <c r="D75" s="9" t="s">
        <v>796</v>
      </c>
      <c r="E75" s="9" t="s">
        <v>796</v>
      </c>
      <c r="F75" s="9" t="s">
        <v>1133</v>
      </c>
      <c r="G75" s="9" t="s">
        <v>1248</v>
      </c>
      <c r="H75" s="9" t="s">
        <v>1114</v>
      </c>
      <c r="I75" s="9" t="s">
        <v>1115</v>
      </c>
    </row>
    <row r="76" spans="1:10">
      <c r="A76" s="9">
        <v>83</v>
      </c>
      <c r="B76" s="42" t="str">
        <f>HYPERLINK(H76,C76)</f>
        <v>Gressvasshytta</v>
      </c>
      <c r="C76" s="9" t="s">
        <v>835</v>
      </c>
      <c r="D76" s="9" t="s">
        <v>796</v>
      </c>
      <c r="E76" s="9" t="s">
        <v>1145</v>
      </c>
      <c r="G76" s="9" t="s">
        <v>1055</v>
      </c>
      <c r="H76" s="9" t="s">
        <v>934</v>
      </c>
    </row>
    <row r="77" spans="1:10">
      <c r="A77" s="9">
        <v>84</v>
      </c>
      <c r="B77" s="42" t="str">
        <f>HYPERLINK(H77,C77)</f>
        <v>Umbukta fjellstue</v>
      </c>
      <c r="C77" s="9" t="s">
        <v>988</v>
      </c>
      <c r="D77" s="9" t="s">
        <v>1224</v>
      </c>
      <c r="E77" s="9" t="s">
        <v>796</v>
      </c>
      <c r="F77" s="9" t="s">
        <v>1133</v>
      </c>
      <c r="G77" s="9" t="s">
        <v>1057</v>
      </c>
      <c r="H77" s="9" t="s">
        <v>933</v>
      </c>
      <c r="I77" s="9" t="s">
        <v>1146</v>
      </c>
      <c r="J77" s="9" t="s">
        <v>1127</v>
      </c>
    </row>
    <row r="78" spans="1:10">
      <c r="A78" s="9">
        <v>85</v>
      </c>
      <c r="B78" s="42" t="str">
        <f>HYPERLINK(H78,C78)</f>
        <v>Kvitsteindalstunet</v>
      </c>
      <c r="C78" s="9" t="s">
        <v>989</v>
      </c>
      <c r="D78" s="9" t="s">
        <v>796</v>
      </c>
      <c r="E78" s="9" t="s">
        <v>1145</v>
      </c>
      <c r="G78" s="9" t="s">
        <v>1059</v>
      </c>
      <c r="H78" s="9" t="s">
        <v>931</v>
      </c>
    </row>
    <row r="79" spans="1:10">
      <c r="A79" s="9">
        <v>86</v>
      </c>
      <c r="B79" s="42" t="str">
        <f>HYPERLINK(H79,C79)</f>
        <v>Sauvasshytta</v>
      </c>
      <c r="C79" s="9" t="s">
        <v>838</v>
      </c>
      <c r="D79" s="9" t="s">
        <v>796</v>
      </c>
      <c r="E79" s="9" t="s">
        <v>1131</v>
      </c>
      <c r="G79" s="9" t="s">
        <v>1058</v>
      </c>
      <c r="H79" s="9" t="s">
        <v>932</v>
      </c>
    </row>
    <row r="80" spans="1:10">
      <c r="A80" s="9">
        <v>87</v>
      </c>
      <c r="B80" s="52" t="str">
        <f>C80</f>
        <v>Kvepsendalskoje</v>
      </c>
      <c r="C80" s="9" t="s">
        <v>1375</v>
      </c>
      <c r="G80" s="9" t="s">
        <v>1435</v>
      </c>
      <c r="H80" s="9" t="s">
        <v>1419</v>
      </c>
    </row>
    <row r="81" spans="1:10">
      <c r="A81" s="9">
        <v>88</v>
      </c>
      <c r="B81" s="42" t="str">
        <f t="shared" ref="B81:B112" si="3">HYPERLINK(H81,C81)</f>
        <v>Virvasshytta</v>
      </c>
      <c r="C81" s="9" t="s">
        <v>841</v>
      </c>
      <c r="D81" s="9" t="s">
        <v>796</v>
      </c>
      <c r="E81" s="9" t="s">
        <v>1145</v>
      </c>
      <c r="G81" s="9" t="s">
        <v>1060</v>
      </c>
      <c r="H81" s="9" t="s">
        <v>930</v>
      </c>
    </row>
    <row r="82" spans="1:10">
      <c r="A82" s="9">
        <v>89</v>
      </c>
      <c r="B82" s="42" t="str">
        <f t="shared" si="3"/>
        <v>Bolnastua</v>
      </c>
      <c r="C82" s="9" t="s">
        <v>885</v>
      </c>
      <c r="D82" s="9" t="s">
        <v>796</v>
      </c>
      <c r="E82" s="9" t="s">
        <v>796</v>
      </c>
      <c r="G82" s="9" t="s">
        <v>1061</v>
      </c>
      <c r="H82" s="9" t="s">
        <v>929</v>
      </c>
    </row>
    <row r="83" spans="1:10">
      <c r="A83" s="9">
        <v>90</v>
      </c>
      <c r="B83" s="42" t="str">
        <f t="shared" si="3"/>
        <v>Lønsstua</v>
      </c>
      <c r="C83" s="9" t="s">
        <v>23</v>
      </c>
      <c r="D83" s="9" t="s">
        <v>796</v>
      </c>
      <c r="E83" s="9" t="s">
        <v>796</v>
      </c>
      <c r="F83" s="9" t="s">
        <v>1139</v>
      </c>
      <c r="G83" s="9" t="s">
        <v>1063</v>
      </c>
      <c r="H83" s="9" t="s">
        <v>928</v>
      </c>
    </row>
    <row r="84" spans="1:10">
      <c r="A84" s="9">
        <v>91</v>
      </c>
      <c r="B84" s="42" t="str">
        <f t="shared" si="3"/>
        <v>Trygvebu</v>
      </c>
      <c r="C84" s="9" t="s">
        <v>891</v>
      </c>
      <c r="D84" s="9" t="s">
        <v>1130</v>
      </c>
      <c r="E84" s="9" t="s">
        <v>796</v>
      </c>
      <c r="G84" s="9" t="s">
        <v>1302</v>
      </c>
      <c r="H84" s="9" t="s">
        <v>1296</v>
      </c>
    </row>
    <row r="85" spans="1:10">
      <c r="A85" s="9">
        <v>92</v>
      </c>
      <c r="B85" s="42" t="str">
        <f t="shared" si="3"/>
        <v>Balvasshytta</v>
      </c>
      <c r="C85" s="9" t="s">
        <v>992</v>
      </c>
      <c r="D85" s="9" t="s">
        <v>796</v>
      </c>
      <c r="E85" s="9" t="s">
        <v>1145</v>
      </c>
      <c r="G85" s="9" t="s">
        <v>1065</v>
      </c>
      <c r="H85" s="9" t="s">
        <v>925</v>
      </c>
    </row>
    <row r="86" spans="1:10">
      <c r="A86" s="9">
        <v>93</v>
      </c>
      <c r="B86" s="42" t="str">
        <f t="shared" si="3"/>
        <v>Tjoarvihytta</v>
      </c>
      <c r="C86" s="9" t="s">
        <v>42</v>
      </c>
      <c r="D86" s="9" t="s">
        <v>796</v>
      </c>
      <c r="E86" s="9" t="s">
        <v>1137</v>
      </c>
      <c r="G86" s="9" t="s">
        <v>1066</v>
      </c>
      <c r="H86" s="9" t="s">
        <v>926</v>
      </c>
    </row>
    <row r="87" spans="1:10">
      <c r="A87" s="9">
        <v>94</v>
      </c>
      <c r="B87" s="42" t="str">
        <f t="shared" si="3"/>
        <v>Sulitjelam Turistcenter</v>
      </c>
      <c r="C87" s="9" t="s">
        <v>772</v>
      </c>
      <c r="D87" s="9" t="s">
        <v>796</v>
      </c>
      <c r="E87" s="9" t="s">
        <v>796</v>
      </c>
      <c r="G87" s="9" t="s">
        <v>773</v>
      </c>
      <c r="H87" s="9" t="s">
        <v>1005</v>
      </c>
    </row>
    <row r="88" spans="1:10">
      <c r="A88" s="9">
        <v>95</v>
      </c>
      <c r="B88" s="42" t="str">
        <f t="shared" si="3"/>
        <v>Ny-Sulitjelma fjellstue</v>
      </c>
      <c r="C88" s="9" t="s">
        <v>1222</v>
      </c>
      <c r="D88" s="9" t="s">
        <v>796</v>
      </c>
      <c r="E88" s="9" t="s">
        <v>796</v>
      </c>
      <c r="F88" s="9" t="s">
        <v>125</v>
      </c>
      <c r="G88" s="9" t="s">
        <v>1067</v>
      </c>
      <c r="H88" s="9" t="s">
        <v>924</v>
      </c>
      <c r="J88" s="9" t="s">
        <v>1127</v>
      </c>
    </row>
    <row r="89" spans="1:10">
      <c r="A89" s="9">
        <v>96</v>
      </c>
      <c r="B89" s="42" t="str">
        <f t="shared" si="3"/>
        <v>Sorjushytta</v>
      </c>
      <c r="C89" s="9" t="s">
        <v>994</v>
      </c>
      <c r="D89" s="9" t="s">
        <v>1130</v>
      </c>
      <c r="E89" s="9" t="s">
        <v>1145</v>
      </c>
      <c r="G89" s="9" t="s">
        <v>1068</v>
      </c>
      <c r="H89" s="9" t="s">
        <v>1013</v>
      </c>
    </row>
    <row r="90" spans="1:10">
      <c r="A90" s="9">
        <v>97</v>
      </c>
      <c r="B90" s="42" t="str">
        <f t="shared" si="3"/>
        <v>Ståddåjakka Sami</v>
      </c>
      <c r="C90" s="9" t="s">
        <v>849</v>
      </c>
      <c r="D90" s="9" t="s">
        <v>829</v>
      </c>
      <c r="E90" s="9" t="s">
        <v>829</v>
      </c>
      <c r="G90" s="9" t="s">
        <v>94</v>
      </c>
      <c r="H90" s="9" t="s">
        <v>95</v>
      </c>
    </row>
    <row r="91" spans="1:10">
      <c r="A91" s="9">
        <v>98</v>
      </c>
      <c r="B91" s="42" t="str">
        <f t="shared" si="3"/>
        <v>Staloluokta Fjällstuga</v>
      </c>
      <c r="C91" s="9" t="s">
        <v>38</v>
      </c>
      <c r="D91" s="9" t="s">
        <v>796</v>
      </c>
      <c r="E91" s="9" t="s">
        <v>1131</v>
      </c>
      <c r="G91" s="9" t="s">
        <v>1069</v>
      </c>
      <c r="H91" s="9" t="s">
        <v>1297</v>
      </c>
    </row>
    <row r="92" spans="1:10">
      <c r="A92" s="9">
        <v>99</v>
      </c>
      <c r="B92" s="42" t="str">
        <f t="shared" si="3"/>
        <v>Arasluokta Fjällstuga</v>
      </c>
      <c r="C92" s="9" t="s">
        <v>2</v>
      </c>
      <c r="D92" s="9" t="s">
        <v>829</v>
      </c>
      <c r="E92" s="9" t="s">
        <v>829</v>
      </c>
      <c r="G92" s="9" t="s">
        <v>1070</v>
      </c>
      <c r="H92" s="9" t="s">
        <v>79</v>
      </c>
      <c r="I92" s="9" t="s">
        <v>1014</v>
      </c>
      <c r="J92" s="9" t="s">
        <v>1147</v>
      </c>
    </row>
    <row r="93" spans="1:10">
      <c r="A93" s="9">
        <v>100</v>
      </c>
      <c r="B93" s="42" t="str">
        <f t="shared" si="3"/>
        <v>Låddejåkkå Fjällstuga</v>
      </c>
      <c r="C93" s="9" t="s">
        <v>22</v>
      </c>
      <c r="D93" s="9" t="s">
        <v>1130</v>
      </c>
      <c r="E93" s="9" t="s">
        <v>1131</v>
      </c>
      <c r="G93" s="9" t="s">
        <v>1071</v>
      </c>
      <c r="H93" s="9" t="s">
        <v>1015</v>
      </c>
    </row>
    <row r="94" spans="1:10">
      <c r="A94" s="9">
        <v>101</v>
      </c>
      <c r="B94" s="42" t="str">
        <f t="shared" si="3"/>
        <v>Ritsem Fjällstation</v>
      </c>
      <c r="C94" s="9" t="s">
        <v>30</v>
      </c>
      <c r="D94" s="9" t="s">
        <v>1132</v>
      </c>
      <c r="E94" s="9" t="s">
        <v>796</v>
      </c>
      <c r="G94" s="9" t="s">
        <v>1073</v>
      </c>
      <c r="H94" s="9" t="s">
        <v>1016</v>
      </c>
      <c r="I94" s="9" t="s">
        <v>1148</v>
      </c>
      <c r="J94" s="9" t="s">
        <v>1127</v>
      </c>
    </row>
    <row r="95" spans="1:10">
      <c r="A95" s="9">
        <v>102</v>
      </c>
      <c r="B95" s="42" t="str">
        <f t="shared" si="3"/>
        <v>Sitasjaure</v>
      </c>
      <c r="C95" s="9" t="s">
        <v>858</v>
      </c>
      <c r="D95" s="9" t="s">
        <v>796</v>
      </c>
      <c r="E95" s="9" t="s">
        <v>1131</v>
      </c>
      <c r="G95" s="9" t="s">
        <v>1074</v>
      </c>
      <c r="H95" s="9" t="s">
        <v>1017</v>
      </c>
      <c r="I95" s="9" t="s">
        <v>1149</v>
      </c>
    </row>
    <row r="96" spans="1:10">
      <c r="A96" s="9">
        <v>103</v>
      </c>
      <c r="B96" s="42" t="str">
        <f t="shared" si="3"/>
        <v>Hukejaure Fjällstuga</v>
      </c>
      <c r="C96" s="9" t="s">
        <v>13</v>
      </c>
      <c r="D96" s="9" t="s">
        <v>796</v>
      </c>
      <c r="E96" s="9" t="s">
        <v>1131</v>
      </c>
      <c r="G96" s="9" t="s">
        <v>1075</v>
      </c>
      <c r="H96" s="9" t="s">
        <v>1018</v>
      </c>
      <c r="I96" s="9" t="s">
        <v>1150</v>
      </c>
    </row>
    <row r="97" spans="1:10">
      <c r="A97" s="9">
        <v>104</v>
      </c>
      <c r="B97" s="42" t="str">
        <f t="shared" si="3"/>
        <v>Gautelis</v>
      </c>
      <c r="C97" s="9" t="s">
        <v>859</v>
      </c>
      <c r="D97" s="9" t="s">
        <v>796</v>
      </c>
      <c r="E97" s="9" t="s">
        <v>1131</v>
      </c>
      <c r="G97" s="9" t="s">
        <v>1076</v>
      </c>
      <c r="H97" s="9" t="s">
        <v>1019</v>
      </c>
    </row>
    <row r="98" spans="1:10">
      <c r="A98" s="9">
        <v>105</v>
      </c>
      <c r="B98" s="42" t="str">
        <f t="shared" si="3"/>
        <v>Sitashytta</v>
      </c>
      <c r="C98" s="9" t="s">
        <v>999</v>
      </c>
      <c r="D98" s="9" t="s">
        <v>796</v>
      </c>
      <c r="E98" s="9" t="s">
        <v>1131</v>
      </c>
      <c r="G98" s="9" t="s">
        <v>1304</v>
      </c>
      <c r="H98" s="9" t="s">
        <v>1251</v>
      </c>
    </row>
    <row r="99" spans="1:10">
      <c r="A99" s="9">
        <v>106</v>
      </c>
      <c r="B99" s="42" t="str">
        <f t="shared" si="3"/>
        <v>Cáihnavággihytta</v>
      </c>
      <c r="C99" s="9" t="s">
        <v>5</v>
      </c>
      <c r="D99" s="9" t="s">
        <v>796</v>
      </c>
      <c r="E99" s="9" t="s">
        <v>1131</v>
      </c>
      <c r="G99" s="9" t="s">
        <v>1077</v>
      </c>
      <c r="H99" s="9" t="s">
        <v>1020</v>
      </c>
    </row>
    <row r="100" spans="1:10">
      <c r="A100" s="9">
        <v>108</v>
      </c>
      <c r="B100" s="42" t="str">
        <f t="shared" si="3"/>
        <v>Unna Allakas Fjällstuga</v>
      </c>
      <c r="C100" s="9" t="s">
        <v>43</v>
      </c>
      <c r="D100" s="9" t="s">
        <v>796</v>
      </c>
      <c r="E100" s="9" t="s">
        <v>1131</v>
      </c>
      <c r="G100" s="9" t="s">
        <v>1301</v>
      </c>
      <c r="H100" s="9" t="s">
        <v>1294</v>
      </c>
      <c r="I100" s="9" t="s">
        <v>1293</v>
      </c>
    </row>
    <row r="101" spans="1:10">
      <c r="A101" s="9">
        <v>109</v>
      </c>
      <c r="B101" s="42" t="str">
        <f t="shared" si="3"/>
        <v>Abiskojaure</v>
      </c>
      <c r="C101" s="9" t="s">
        <v>863</v>
      </c>
      <c r="D101" s="9" t="s">
        <v>796</v>
      </c>
      <c r="E101" s="9" t="s">
        <v>1131</v>
      </c>
      <c r="F101" s="9" t="s">
        <v>1151</v>
      </c>
      <c r="G101" s="9" t="s">
        <v>1080</v>
      </c>
      <c r="H101" s="9" t="s">
        <v>1021</v>
      </c>
      <c r="I101" s="9" t="s">
        <v>1153</v>
      </c>
    </row>
    <row r="102" spans="1:10">
      <c r="A102" s="9">
        <v>110</v>
      </c>
      <c r="B102" s="42" t="str">
        <f t="shared" si="3"/>
        <v>Abisko Turiststation</v>
      </c>
      <c r="C102" s="9" t="s">
        <v>1316</v>
      </c>
      <c r="D102" s="9" t="s">
        <v>1224</v>
      </c>
      <c r="E102" s="9" t="s">
        <v>796</v>
      </c>
      <c r="F102" s="9" t="s">
        <v>1154</v>
      </c>
      <c r="G102" s="9" t="s">
        <v>1081</v>
      </c>
      <c r="H102" s="9" t="s">
        <v>1022</v>
      </c>
      <c r="I102" s="9" t="s">
        <v>1152</v>
      </c>
    </row>
    <row r="103" spans="1:10">
      <c r="A103" s="9">
        <v>111</v>
      </c>
      <c r="B103" s="42" t="str">
        <f t="shared" si="3"/>
        <v>Lappjordhytta</v>
      </c>
      <c r="C103" s="9" t="s">
        <v>868</v>
      </c>
      <c r="D103" s="9" t="s">
        <v>796</v>
      </c>
      <c r="E103" s="9" t="s">
        <v>1131</v>
      </c>
      <c r="F103" s="9" t="s">
        <v>1155</v>
      </c>
      <c r="G103" s="9" t="s">
        <v>1082</v>
      </c>
      <c r="H103" s="9" t="s">
        <v>1023</v>
      </c>
    </row>
    <row r="104" spans="1:10">
      <c r="A104" s="9">
        <v>112</v>
      </c>
      <c r="B104" s="42" t="str">
        <f t="shared" si="3"/>
        <v>Innsett/Klauer</v>
      </c>
      <c r="C104" s="9" t="s">
        <v>15</v>
      </c>
      <c r="D104" s="9" t="s">
        <v>796</v>
      </c>
      <c r="E104" s="9" t="s">
        <v>796</v>
      </c>
      <c r="G104" s="9" t="s">
        <v>1083</v>
      </c>
      <c r="H104" s="9" t="s">
        <v>1024</v>
      </c>
    </row>
    <row r="105" spans="1:10">
      <c r="A105" s="9">
        <v>113</v>
      </c>
      <c r="B105" s="42" t="str">
        <f t="shared" si="3"/>
        <v>Gaskahytta</v>
      </c>
      <c r="C105" s="9" t="s">
        <v>1192</v>
      </c>
      <c r="D105" s="9" t="s">
        <v>796</v>
      </c>
      <c r="E105" s="9" t="s">
        <v>1131</v>
      </c>
      <c r="F105" s="9" t="s">
        <v>82</v>
      </c>
      <c r="G105" s="9" t="s">
        <v>1274</v>
      </c>
      <c r="H105" s="9" t="s">
        <v>1250</v>
      </c>
    </row>
    <row r="106" spans="1:10">
      <c r="A106" s="9">
        <v>114</v>
      </c>
      <c r="B106" s="42" t="str">
        <f t="shared" si="3"/>
        <v>Altevasshytta</v>
      </c>
      <c r="C106" s="9" t="s">
        <v>1</v>
      </c>
      <c r="D106" s="9" t="s">
        <v>796</v>
      </c>
      <c r="E106" s="9" t="s">
        <v>1131</v>
      </c>
      <c r="F106" s="9" t="s">
        <v>1138</v>
      </c>
      <c r="G106" s="9" t="s">
        <v>1254</v>
      </c>
      <c r="H106" s="9" t="s">
        <v>1249</v>
      </c>
    </row>
    <row r="107" spans="1:10">
      <c r="A107" s="9">
        <v>115</v>
      </c>
      <c r="B107" s="42" t="str">
        <f t="shared" si="3"/>
        <v>Vuomahytta</v>
      </c>
      <c r="C107" s="9" t="s">
        <v>871</v>
      </c>
      <c r="D107" s="9" t="s">
        <v>796</v>
      </c>
      <c r="E107" s="9" t="s">
        <v>1131</v>
      </c>
      <c r="F107" s="9" t="s">
        <v>1155</v>
      </c>
      <c r="G107" s="9" t="s">
        <v>1084</v>
      </c>
      <c r="H107" s="9" t="s">
        <v>1025</v>
      </c>
    </row>
    <row r="108" spans="1:10">
      <c r="A108" s="9">
        <v>116</v>
      </c>
      <c r="B108" s="42" t="str">
        <f t="shared" si="3"/>
        <v>Dividalshytta</v>
      </c>
      <c r="C108" s="9" t="s">
        <v>873</v>
      </c>
      <c r="D108" s="9" t="s">
        <v>796</v>
      </c>
      <c r="E108" s="9" t="s">
        <v>1131</v>
      </c>
      <c r="F108" s="9" t="s">
        <v>1155</v>
      </c>
      <c r="G108" s="9" t="s">
        <v>1085</v>
      </c>
      <c r="H108" s="9" t="s">
        <v>1026</v>
      </c>
    </row>
    <row r="109" spans="1:10">
      <c r="A109" s="9">
        <v>117</v>
      </c>
      <c r="B109" s="42" t="str">
        <f t="shared" si="3"/>
        <v>Dærtahytta</v>
      </c>
      <c r="C109" s="9" t="s">
        <v>875</v>
      </c>
      <c r="D109" s="9" t="s">
        <v>796</v>
      </c>
      <c r="E109" s="9" t="s">
        <v>1131</v>
      </c>
      <c r="F109" s="9" t="s">
        <v>1155</v>
      </c>
      <c r="G109" s="9" t="s">
        <v>1086</v>
      </c>
      <c r="H109" s="9" t="s">
        <v>1027</v>
      </c>
    </row>
    <row r="110" spans="1:10">
      <c r="A110" s="9">
        <v>118</v>
      </c>
      <c r="B110" s="42" t="str">
        <f t="shared" si="3"/>
        <v>Rostahytta</v>
      </c>
      <c r="C110" s="9" t="s">
        <v>877</v>
      </c>
      <c r="D110" s="9" t="s">
        <v>796</v>
      </c>
      <c r="E110" s="9" t="s">
        <v>1131</v>
      </c>
      <c r="F110" s="9" t="s">
        <v>1155</v>
      </c>
      <c r="G110" s="9" t="s">
        <v>1086</v>
      </c>
      <c r="H110" s="9" t="s">
        <v>1028</v>
      </c>
    </row>
    <row r="111" spans="1:10">
      <c r="A111" s="9">
        <v>119</v>
      </c>
      <c r="B111" s="42" t="str">
        <f t="shared" si="3"/>
        <v>Gappohytta</v>
      </c>
      <c r="C111" s="9" t="s">
        <v>879</v>
      </c>
      <c r="D111" s="9" t="s">
        <v>796</v>
      </c>
      <c r="E111" s="9" t="s">
        <v>1131</v>
      </c>
      <c r="F111" s="9" t="s">
        <v>1155</v>
      </c>
      <c r="G111" s="9" t="s">
        <v>1087</v>
      </c>
      <c r="H111" s="9" t="s">
        <v>1029</v>
      </c>
    </row>
    <row r="112" spans="1:10">
      <c r="A112" s="9">
        <v>120</v>
      </c>
      <c r="B112" s="42" t="str">
        <f t="shared" si="3"/>
        <v>Kilpisjärvi/Peeran Retkeilykeskus</v>
      </c>
      <c r="C112" s="9" t="s">
        <v>17</v>
      </c>
      <c r="D112" s="9" t="s">
        <v>1224</v>
      </c>
      <c r="E112" s="9" t="s">
        <v>796</v>
      </c>
      <c r="G112" s="9" t="s">
        <v>1262</v>
      </c>
      <c r="H112" s="9" t="s">
        <v>127</v>
      </c>
      <c r="J112" s="9" t="s">
        <v>1127</v>
      </c>
    </row>
    <row r="113" spans="1:8">
      <c r="A113" s="9">
        <v>121</v>
      </c>
      <c r="B113" s="52" t="str">
        <f>C113</f>
        <v>Kuonjarjoki</v>
      </c>
      <c r="C113" s="9" t="s">
        <v>19</v>
      </c>
      <c r="G113" s="9" t="s">
        <v>1438</v>
      </c>
      <c r="H113" s="9" t="s">
        <v>1107</v>
      </c>
    </row>
    <row r="114" spans="1:8">
      <c r="A114" s="9">
        <v>122</v>
      </c>
      <c r="B114" s="42" t="str">
        <f>HYPERLINK(H114,C114)</f>
        <v>Pihtsusjärvi</v>
      </c>
      <c r="C114" s="9" t="s">
        <v>28</v>
      </c>
      <c r="D114" s="9" t="s">
        <v>796</v>
      </c>
      <c r="E114" s="9" t="s">
        <v>1131</v>
      </c>
      <c r="G114" s="9" t="s">
        <v>1253</v>
      </c>
      <c r="H114" s="9" t="s">
        <v>1106</v>
      </c>
    </row>
    <row r="115" spans="1:8">
      <c r="A115" s="9">
        <v>123</v>
      </c>
      <c r="B115" s="42" t="str">
        <f>HYPERLINK(H115,C115)</f>
        <v>Somashytta</v>
      </c>
      <c r="C115" s="9" t="s">
        <v>897</v>
      </c>
      <c r="D115" s="9" t="s">
        <v>796</v>
      </c>
      <c r="E115" s="9" t="s">
        <v>1131</v>
      </c>
      <c r="G115" s="9" t="s">
        <v>1264</v>
      </c>
      <c r="H115" s="9" t="s">
        <v>1105</v>
      </c>
    </row>
    <row r="116" spans="1:8">
      <c r="A116" s="9">
        <v>124</v>
      </c>
      <c r="B116" s="52" t="str">
        <f>C116</f>
        <v>Nordkalottstua</v>
      </c>
      <c r="C116" s="9" t="s">
        <v>1376</v>
      </c>
      <c r="G116" s="9" t="s">
        <v>1436</v>
      </c>
      <c r="H116" s="9" t="s">
        <v>1420</v>
      </c>
    </row>
    <row r="117" spans="1:8">
      <c r="A117" s="9">
        <v>125</v>
      </c>
      <c r="B117" s="52" t="str">
        <f>C117</f>
        <v>Sappen</v>
      </c>
      <c r="C117" s="9" t="s">
        <v>1370</v>
      </c>
      <c r="G117" s="9" t="s">
        <v>1437</v>
      </c>
      <c r="H117" s="9" t="s">
        <v>1421</v>
      </c>
    </row>
    <row r="118" spans="1:8">
      <c r="A118" s="9">
        <v>126</v>
      </c>
      <c r="C118" s="9" t="s">
        <v>1322</v>
      </c>
      <c r="D118" s="9" t="s">
        <v>1224</v>
      </c>
      <c r="E118" s="9" t="s">
        <v>1224</v>
      </c>
      <c r="F118" s="9" t="s">
        <v>1224</v>
      </c>
    </row>
    <row r="119" spans="1:8">
      <c r="A119" s="9">
        <v>127</v>
      </c>
      <c r="C119" s="9" t="s">
        <v>1323</v>
      </c>
    </row>
    <row r="120" spans="1:8">
      <c r="A120" s="9">
        <v>128</v>
      </c>
      <c r="C120" s="9" t="s">
        <v>774</v>
      </c>
    </row>
    <row r="121" spans="1:8">
      <c r="A121" s="9">
        <v>129</v>
      </c>
      <c r="C121" s="9" t="s">
        <v>1324</v>
      </c>
    </row>
    <row r="122" spans="1:8">
      <c r="A122" s="9">
        <v>130</v>
      </c>
      <c r="C122" s="9" t="s">
        <v>775</v>
      </c>
    </row>
    <row r="123" spans="1:8">
      <c r="A123" s="9">
        <v>131</v>
      </c>
      <c r="C123" s="9" t="s">
        <v>776</v>
      </c>
    </row>
    <row r="124" spans="1:8">
      <c r="A124" s="9">
        <v>132</v>
      </c>
      <c r="C124" s="9" t="s">
        <v>777</v>
      </c>
    </row>
    <row r="125" spans="1:8">
      <c r="A125" s="9">
        <v>133</v>
      </c>
      <c r="C125" s="9" t="s">
        <v>778</v>
      </c>
    </row>
    <row r="126" spans="1:8">
      <c r="A126" s="9">
        <v>134</v>
      </c>
      <c r="C126" s="9" t="s">
        <v>1325</v>
      </c>
    </row>
    <row r="127" spans="1:8">
      <c r="A127" s="9">
        <v>135</v>
      </c>
      <c r="C127" s="9" t="s">
        <v>1326</v>
      </c>
    </row>
    <row r="128" spans="1:8">
      <c r="A128" s="9">
        <v>136</v>
      </c>
      <c r="C128" s="9" t="s">
        <v>1327</v>
      </c>
    </row>
    <row r="129" spans="1:3">
      <c r="A129" s="9">
        <v>137</v>
      </c>
      <c r="C129" s="9" t="s">
        <v>1328</v>
      </c>
    </row>
    <row r="130" spans="1:3">
      <c r="A130" s="9">
        <v>138</v>
      </c>
      <c r="C130" s="9" t="s">
        <v>1329</v>
      </c>
    </row>
    <row r="131" spans="1:3">
      <c r="A131" s="9">
        <v>139</v>
      </c>
      <c r="C131" s="9" t="s">
        <v>1330</v>
      </c>
    </row>
    <row r="132" spans="1:3">
      <c r="A132" s="9">
        <v>140</v>
      </c>
      <c r="C132" s="9" t="s">
        <v>1383</v>
      </c>
    </row>
    <row r="133" spans="1:3">
      <c r="A133" s="9">
        <v>141</v>
      </c>
      <c r="C133" s="9" t="s">
        <v>1384</v>
      </c>
    </row>
    <row r="134" spans="1:3">
      <c r="A134" s="9">
        <v>142</v>
      </c>
      <c r="C134" s="9" t="s">
        <v>1440</v>
      </c>
    </row>
  </sheetData>
  <autoFilter ref="A1:Y99"/>
  <sortState ref="A2:K127">
    <sortCondition ref="G2:G127"/>
  </sortState>
  <phoneticPr fontId="6" type="noConversion"/>
  <pageMargins left="0.75000000000000011" right="0.75000000000000011" top="1" bottom="1" header="0.5" footer="0.5"/>
  <pageSetup paperSize="9" scale="44" fitToHeight="7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9"/>
  <sheetViews>
    <sheetView showRuler="0" topLeftCell="A212" zoomScale="125" zoomScaleNormal="125" zoomScalePageLayoutView="125" workbookViewId="0">
      <selection activeCell="B41" sqref="B41"/>
    </sheetView>
  </sheetViews>
  <sheetFormatPr baseColWidth="10" defaultRowHeight="15" x14ac:dyDescent="0"/>
  <cols>
    <col min="2" max="2" width="39" customWidth="1"/>
    <col min="3" max="3" width="34.33203125" customWidth="1"/>
  </cols>
  <sheetData>
    <row r="1" spans="1:4">
      <c r="A1" s="8" t="s">
        <v>372</v>
      </c>
      <c r="B1" s="8" t="s">
        <v>373</v>
      </c>
      <c r="C1" s="8" t="s">
        <v>916</v>
      </c>
      <c r="D1" s="8" t="s">
        <v>374</v>
      </c>
    </row>
    <row r="2" spans="1:4">
      <c r="B2" t="s">
        <v>1316</v>
      </c>
      <c r="C2" t="s">
        <v>1081</v>
      </c>
    </row>
    <row r="3" spans="1:4">
      <c r="B3" t="s">
        <v>0</v>
      </c>
      <c r="C3" t="s">
        <v>1080</v>
      </c>
      <c r="D3" t="s">
        <v>375</v>
      </c>
    </row>
    <row r="4" spans="1:4">
      <c r="B4" t="s">
        <v>177</v>
      </c>
      <c r="C4" t="s">
        <v>178</v>
      </c>
      <c r="D4" t="s">
        <v>376</v>
      </c>
    </row>
    <row r="5" spans="1:4">
      <c r="B5" t="s">
        <v>975</v>
      </c>
      <c r="C5" t="s">
        <v>1242</v>
      </c>
    </row>
    <row r="6" spans="1:4">
      <c r="B6" t="s">
        <v>901</v>
      </c>
      <c r="C6" t="s">
        <v>62</v>
      </c>
      <c r="D6" t="s">
        <v>377</v>
      </c>
    </row>
    <row r="7" spans="1:4">
      <c r="B7" t="s">
        <v>1</v>
      </c>
      <c r="C7" t="s">
        <v>1254</v>
      </c>
      <c r="D7" t="s">
        <v>378</v>
      </c>
    </row>
    <row r="8" spans="1:4">
      <c r="B8" t="s">
        <v>787</v>
      </c>
      <c r="C8" t="s">
        <v>1289</v>
      </c>
      <c r="D8" t="s">
        <v>379</v>
      </c>
    </row>
    <row r="9" spans="1:4">
      <c r="B9" t="s">
        <v>965</v>
      </c>
      <c r="C9" t="s">
        <v>1046</v>
      </c>
      <c r="D9" t="s">
        <v>380</v>
      </c>
    </row>
    <row r="10" spans="1:4">
      <c r="B10" t="s">
        <v>2</v>
      </c>
      <c r="C10" t="s">
        <v>1070</v>
      </c>
    </row>
    <row r="11" spans="1:4">
      <c r="B11" t="s">
        <v>847</v>
      </c>
      <c r="C11" t="s">
        <v>1064</v>
      </c>
      <c r="D11" t="s">
        <v>381</v>
      </c>
    </row>
    <row r="12" spans="1:4">
      <c r="B12" t="s">
        <v>821</v>
      </c>
      <c r="C12" t="s">
        <v>26</v>
      </c>
      <c r="D12" t="s">
        <v>382</v>
      </c>
    </row>
    <row r="13" spans="1:4">
      <c r="B13" t="s">
        <v>340</v>
      </c>
      <c r="C13" t="s">
        <v>296</v>
      </c>
    </row>
    <row r="14" spans="1:4">
      <c r="B14" t="s">
        <v>311</v>
      </c>
      <c r="C14" t="s">
        <v>327</v>
      </c>
      <c r="D14" t="s">
        <v>383</v>
      </c>
    </row>
    <row r="15" spans="1:4">
      <c r="B15" t="s">
        <v>899</v>
      </c>
      <c r="C15" t="s">
        <v>1315</v>
      </c>
      <c r="D15" t="s">
        <v>384</v>
      </c>
    </row>
    <row r="16" spans="1:4">
      <c r="B16" t="s">
        <v>992</v>
      </c>
      <c r="C16" t="s">
        <v>1065</v>
      </c>
      <c r="D16" t="s">
        <v>385</v>
      </c>
    </row>
    <row r="17" spans="2:4">
      <c r="B17" t="s">
        <v>1213</v>
      </c>
      <c r="C17" t="s">
        <v>1268</v>
      </c>
    </row>
    <row r="18" spans="2:4">
      <c r="B18" t="s">
        <v>350</v>
      </c>
      <c r="C18" t="s">
        <v>326</v>
      </c>
      <c r="D18" t="s">
        <v>386</v>
      </c>
    </row>
    <row r="19" spans="2:4">
      <c r="B19" t="s">
        <v>966</v>
      </c>
      <c r="C19" t="s">
        <v>1048</v>
      </c>
      <c r="D19" t="s">
        <v>379</v>
      </c>
    </row>
    <row r="20" spans="2:4">
      <c r="B20" t="s">
        <v>1170</v>
      </c>
      <c r="C20" t="s">
        <v>243</v>
      </c>
      <c r="D20" t="s">
        <v>387</v>
      </c>
    </row>
    <row r="21" spans="2:4">
      <c r="B21" t="s">
        <v>293</v>
      </c>
      <c r="C21" t="s">
        <v>324</v>
      </c>
      <c r="D21" t="s">
        <v>388</v>
      </c>
    </row>
    <row r="22" spans="2:4">
      <c r="B22" t="s">
        <v>341</v>
      </c>
      <c r="C22" t="s">
        <v>278</v>
      </c>
      <c r="D22" t="s">
        <v>389</v>
      </c>
    </row>
    <row r="23" spans="2:4">
      <c r="B23" t="s">
        <v>900</v>
      </c>
      <c r="C23" t="s">
        <v>73</v>
      </c>
      <c r="D23" t="s">
        <v>390</v>
      </c>
    </row>
    <row r="24" spans="2:4">
      <c r="B24" t="s">
        <v>3</v>
      </c>
      <c r="C24" t="s">
        <v>185</v>
      </c>
    </row>
    <row r="25" spans="2:4">
      <c r="B25" t="s">
        <v>226</v>
      </c>
      <c r="C25" t="s">
        <v>259</v>
      </c>
      <c r="D25" t="s">
        <v>391</v>
      </c>
    </row>
    <row r="26" spans="2:4">
      <c r="B26" t="s">
        <v>4</v>
      </c>
      <c r="C26" t="s">
        <v>1239</v>
      </c>
      <c r="D26" t="s">
        <v>392</v>
      </c>
    </row>
    <row r="27" spans="2:4">
      <c r="B27" t="s">
        <v>1169</v>
      </c>
      <c r="C27" t="s">
        <v>245</v>
      </c>
      <c r="D27" t="s">
        <v>393</v>
      </c>
    </row>
    <row r="28" spans="2:4">
      <c r="B28" t="s">
        <v>1284</v>
      </c>
      <c r="C28" t="s">
        <v>1031</v>
      </c>
      <c r="D28" t="s">
        <v>394</v>
      </c>
    </row>
    <row r="29" spans="2:4">
      <c r="B29" t="s">
        <v>80</v>
      </c>
      <c r="C29" t="s">
        <v>1269</v>
      </c>
      <c r="D29" t="s">
        <v>395</v>
      </c>
    </row>
    <row r="30" spans="2:4">
      <c r="B30" t="s">
        <v>885</v>
      </c>
      <c r="C30" t="s">
        <v>1061</v>
      </c>
      <c r="D30" t="s">
        <v>378</v>
      </c>
    </row>
    <row r="31" spans="2:4">
      <c r="B31" t="s">
        <v>148</v>
      </c>
      <c r="C31" t="s">
        <v>1052</v>
      </c>
      <c r="D31" t="s">
        <v>396</v>
      </c>
    </row>
    <row r="32" spans="2:4">
      <c r="B32" t="s">
        <v>149</v>
      </c>
      <c r="C32" t="s">
        <v>83</v>
      </c>
      <c r="D32" t="s">
        <v>397</v>
      </c>
    </row>
    <row r="33" spans="2:4">
      <c r="B33" t="s">
        <v>1285</v>
      </c>
      <c r="C33" t="s">
        <v>1286</v>
      </c>
      <c r="D33" t="s">
        <v>398</v>
      </c>
    </row>
    <row r="34" spans="2:4">
      <c r="B34" t="s">
        <v>1184</v>
      </c>
      <c r="C34" t="s">
        <v>261</v>
      </c>
      <c r="D34" t="s">
        <v>399</v>
      </c>
    </row>
    <row r="35" spans="2:4">
      <c r="B35" t="s">
        <v>967</v>
      </c>
      <c r="C35" t="s">
        <v>187</v>
      </c>
      <c r="D35" t="s">
        <v>400</v>
      </c>
    </row>
    <row r="36" spans="2:4">
      <c r="B36" t="s">
        <v>981</v>
      </c>
      <c r="C36" t="s">
        <v>1271</v>
      </c>
      <c r="D36" t="s">
        <v>401</v>
      </c>
    </row>
    <row r="37" spans="2:4">
      <c r="B37" t="s">
        <v>1188</v>
      </c>
      <c r="C37" t="s">
        <v>266</v>
      </c>
      <c r="D37" t="s">
        <v>402</v>
      </c>
    </row>
    <row r="38" spans="2:4">
      <c r="B38" t="s">
        <v>351</v>
      </c>
      <c r="C38" t="s">
        <v>319</v>
      </c>
      <c r="D38" t="s">
        <v>403</v>
      </c>
    </row>
    <row r="39" spans="2:4">
      <c r="B39" t="s">
        <v>893</v>
      </c>
      <c r="C39" t="s">
        <v>1270</v>
      </c>
      <c r="D39" t="s">
        <v>404</v>
      </c>
    </row>
    <row r="40" spans="2:4">
      <c r="B40" t="s">
        <v>5</v>
      </c>
      <c r="C40" t="s">
        <v>1077</v>
      </c>
      <c r="D40" t="s">
        <v>405</v>
      </c>
    </row>
    <row r="41" spans="2:4">
      <c r="B41" t="s">
        <v>362</v>
      </c>
      <c r="C41" t="s">
        <v>302</v>
      </c>
    </row>
    <row r="42" spans="2:4">
      <c r="B42" t="s">
        <v>6</v>
      </c>
      <c r="C42" t="s">
        <v>1078</v>
      </c>
      <c r="D42" t="s">
        <v>406</v>
      </c>
    </row>
    <row r="43" spans="2:4">
      <c r="B43" t="s">
        <v>7</v>
      </c>
      <c r="C43" t="s">
        <v>1273</v>
      </c>
      <c r="D43" t="s">
        <v>407</v>
      </c>
    </row>
    <row r="44" spans="2:4">
      <c r="B44" t="s">
        <v>105</v>
      </c>
      <c r="C44" t="s">
        <v>167</v>
      </c>
      <c r="D44" t="s">
        <v>408</v>
      </c>
    </row>
    <row r="45" spans="2:4">
      <c r="B45" t="s">
        <v>352</v>
      </c>
      <c r="C45" t="s">
        <v>304</v>
      </c>
      <c r="D45" t="s">
        <v>409</v>
      </c>
    </row>
    <row r="46" spans="2:4">
      <c r="B46" t="s">
        <v>985</v>
      </c>
      <c r="C46" t="s">
        <v>1272</v>
      </c>
    </row>
    <row r="47" spans="2:4">
      <c r="B47" t="s">
        <v>873</v>
      </c>
      <c r="C47" t="s">
        <v>1085</v>
      </c>
      <c r="D47" t="s">
        <v>410</v>
      </c>
    </row>
    <row r="48" spans="2:4">
      <c r="B48" t="s">
        <v>175</v>
      </c>
      <c r="C48" t="s">
        <v>170</v>
      </c>
      <c r="D48" t="s">
        <v>411</v>
      </c>
    </row>
    <row r="49" spans="2:4">
      <c r="B49" t="s">
        <v>128</v>
      </c>
      <c r="C49" t="s">
        <v>116</v>
      </c>
      <c r="D49" t="s">
        <v>385</v>
      </c>
    </row>
    <row r="50" spans="2:4">
      <c r="B50" t="s">
        <v>1214</v>
      </c>
      <c r="C50" t="s">
        <v>70</v>
      </c>
      <c r="D50" t="s">
        <v>412</v>
      </c>
    </row>
    <row r="51" spans="2:4">
      <c r="B51" t="s">
        <v>903</v>
      </c>
      <c r="C51" t="s">
        <v>66</v>
      </c>
      <c r="D51" t="s">
        <v>413</v>
      </c>
    </row>
    <row r="52" spans="2:4">
      <c r="B52" t="s">
        <v>875</v>
      </c>
      <c r="C52" t="s">
        <v>414</v>
      </c>
      <c r="D52" t="s">
        <v>415</v>
      </c>
    </row>
    <row r="53" spans="2:4">
      <c r="B53" t="s">
        <v>1162</v>
      </c>
      <c r="C53" t="s">
        <v>236</v>
      </c>
      <c r="D53" t="s">
        <v>416</v>
      </c>
    </row>
    <row r="54" spans="2:4">
      <c r="B54" t="s">
        <v>342</v>
      </c>
      <c r="C54" t="s">
        <v>264</v>
      </c>
      <c r="D54" t="s">
        <v>402</v>
      </c>
    </row>
    <row r="55" spans="2:4">
      <c r="B55" t="s">
        <v>1283</v>
      </c>
      <c r="C55" t="s">
        <v>1030</v>
      </c>
      <c r="D55" t="s">
        <v>417</v>
      </c>
    </row>
    <row r="56" spans="2:4">
      <c r="B56" t="s">
        <v>8</v>
      </c>
      <c r="C56" t="s">
        <v>1036</v>
      </c>
      <c r="D56" t="s">
        <v>418</v>
      </c>
    </row>
    <row r="57" spans="2:4">
      <c r="B57" t="s">
        <v>99</v>
      </c>
      <c r="C57" t="s">
        <v>171</v>
      </c>
      <c r="D57" t="s">
        <v>419</v>
      </c>
    </row>
    <row r="58" spans="2:4">
      <c r="B58" t="s">
        <v>353</v>
      </c>
      <c r="C58" t="s">
        <v>235</v>
      </c>
      <c r="D58" t="s">
        <v>416</v>
      </c>
    </row>
    <row r="59" spans="2:4">
      <c r="B59" t="s">
        <v>113</v>
      </c>
      <c r="C59" t="s">
        <v>165</v>
      </c>
      <c r="D59" t="s">
        <v>420</v>
      </c>
    </row>
    <row r="60" spans="2:4">
      <c r="B60" t="s">
        <v>806</v>
      </c>
      <c r="C60" t="s">
        <v>1047</v>
      </c>
      <c r="D60" t="s">
        <v>375</v>
      </c>
    </row>
    <row r="61" spans="2:4">
      <c r="B61" t="s">
        <v>150</v>
      </c>
      <c r="C61" t="s">
        <v>421</v>
      </c>
      <c r="D61" t="s">
        <v>422</v>
      </c>
    </row>
    <row r="62" spans="2:4">
      <c r="B62" t="s">
        <v>785</v>
      </c>
      <c r="C62" t="s">
        <v>1032</v>
      </c>
    </row>
    <row r="63" spans="2:4">
      <c r="B63" t="s">
        <v>129</v>
      </c>
      <c r="C63" t="s">
        <v>118</v>
      </c>
      <c r="D63" t="s">
        <v>423</v>
      </c>
    </row>
    <row r="64" spans="2:4">
      <c r="B64" t="s">
        <v>1011</v>
      </c>
      <c r="C64" t="s">
        <v>119</v>
      </c>
    </row>
    <row r="65" spans="2:4">
      <c r="B65" t="s">
        <v>109</v>
      </c>
      <c r="C65" t="s">
        <v>173</v>
      </c>
      <c r="D65" t="s">
        <v>424</v>
      </c>
    </row>
    <row r="66" spans="2:4">
      <c r="B66" t="s">
        <v>879</v>
      </c>
      <c r="C66" t="s">
        <v>425</v>
      </c>
      <c r="D66" t="s">
        <v>426</v>
      </c>
    </row>
    <row r="67" spans="2:4">
      <c r="B67" t="s">
        <v>130</v>
      </c>
      <c r="C67" t="s">
        <v>63</v>
      </c>
      <c r="D67" t="s">
        <v>427</v>
      </c>
    </row>
    <row r="68" spans="2:4">
      <c r="B68" t="s">
        <v>131</v>
      </c>
      <c r="C68" t="s">
        <v>1274</v>
      </c>
      <c r="D68" t="s">
        <v>428</v>
      </c>
    </row>
    <row r="69" spans="2:4">
      <c r="B69" t="s">
        <v>168</v>
      </c>
      <c r="C69" t="s">
        <v>169</v>
      </c>
      <c r="D69" t="s">
        <v>429</v>
      </c>
    </row>
    <row r="70" spans="2:4">
      <c r="B70" t="s">
        <v>132</v>
      </c>
      <c r="C70" t="s">
        <v>50</v>
      </c>
      <c r="D70" t="s">
        <v>430</v>
      </c>
    </row>
    <row r="71" spans="2:4">
      <c r="B71" t="s">
        <v>133</v>
      </c>
      <c r="C71" t="s">
        <v>1076</v>
      </c>
      <c r="D71" t="s">
        <v>431</v>
      </c>
    </row>
    <row r="72" spans="2:4">
      <c r="B72" t="s">
        <v>310</v>
      </c>
      <c r="C72" t="s">
        <v>335</v>
      </c>
      <c r="D72" t="s">
        <v>432</v>
      </c>
    </row>
    <row r="73" spans="2:4">
      <c r="B73" t="s">
        <v>1181</v>
      </c>
      <c r="C73" t="s">
        <v>256</v>
      </c>
      <c r="D73" t="s">
        <v>433</v>
      </c>
    </row>
    <row r="74" spans="2:4">
      <c r="B74" t="s">
        <v>52</v>
      </c>
      <c r="C74" t="s">
        <v>51</v>
      </c>
      <c r="D74" t="s">
        <v>434</v>
      </c>
    </row>
    <row r="75" spans="2:4">
      <c r="B75" t="s">
        <v>134</v>
      </c>
      <c r="C75" t="s">
        <v>53</v>
      </c>
      <c r="D75" t="s">
        <v>435</v>
      </c>
    </row>
    <row r="76" spans="2:4">
      <c r="B76" t="s">
        <v>112</v>
      </c>
      <c r="C76" t="s">
        <v>166</v>
      </c>
      <c r="D76" t="s">
        <v>436</v>
      </c>
    </row>
    <row r="77" spans="2:4">
      <c r="B77" t="s">
        <v>1194</v>
      </c>
      <c r="C77" t="s">
        <v>1275</v>
      </c>
      <c r="D77" t="s">
        <v>437</v>
      </c>
    </row>
    <row r="78" spans="2:4">
      <c r="B78" t="s">
        <v>290</v>
      </c>
      <c r="C78" t="s">
        <v>314</v>
      </c>
      <c r="D78" t="s">
        <v>438</v>
      </c>
    </row>
    <row r="79" spans="2:4">
      <c r="B79" t="s">
        <v>312</v>
      </c>
      <c r="C79" t="s">
        <v>336</v>
      </c>
      <c r="D79" t="s">
        <v>439</v>
      </c>
    </row>
    <row r="80" spans="2:4">
      <c r="B80" t="s">
        <v>135</v>
      </c>
      <c r="C80" t="s">
        <v>1255</v>
      </c>
    </row>
    <row r="81" spans="2:4">
      <c r="B81" t="s">
        <v>1165</v>
      </c>
      <c r="C81" t="s">
        <v>239</v>
      </c>
      <c r="D81" t="s">
        <v>440</v>
      </c>
    </row>
    <row r="82" spans="2:4">
      <c r="B82" t="s">
        <v>9</v>
      </c>
      <c r="C82" t="s">
        <v>1276</v>
      </c>
    </row>
    <row r="83" spans="2:4">
      <c r="B83" t="s">
        <v>973</v>
      </c>
      <c r="C83" t="s">
        <v>1241</v>
      </c>
    </row>
    <row r="84" spans="2:4">
      <c r="B84" t="s">
        <v>835</v>
      </c>
      <c r="C84" t="s">
        <v>1055</v>
      </c>
      <c r="D84" t="s">
        <v>441</v>
      </c>
    </row>
    <row r="85" spans="2:4">
      <c r="B85" t="s">
        <v>357</v>
      </c>
      <c r="C85" t="s">
        <v>238</v>
      </c>
      <c r="D85" t="s">
        <v>442</v>
      </c>
    </row>
    <row r="86" spans="2:4">
      <c r="B86" t="s">
        <v>136</v>
      </c>
      <c r="C86" t="s">
        <v>1299</v>
      </c>
      <c r="D86" t="s">
        <v>443</v>
      </c>
    </row>
    <row r="87" spans="2:4">
      <c r="B87" t="s">
        <v>1168</v>
      </c>
      <c r="C87" t="s">
        <v>242</v>
      </c>
      <c r="D87" t="s">
        <v>444</v>
      </c>
    </row>
    <row r="88" spans="2:4">
      <c r="B88" t="s">
        <v>363</v>
      </c>
      <c r="C88" t="s">
        <v>325</v>
      </c>
      <c r="D88" t="s">
        <v>445</v>
      </c>
    </row>
    <row r="89" spans="2:4">
      <c r="B89" t="s">
        <v>307</v>
      </c>
      <c r="C89" t="s">
        <v>328</v>
      </c>
      <c r="D89" t="s">
        <v>446</v>
      </c>
    </row>
    <row r="90" spans="2:4">
      <c r="B90" t="s">
        <v>1010</v>
      </c>
      <c r="C90" t="s">
        <v>121</v>
      </c>
      <c r="D90" t="s">
        <v>447</v>
      </c>
    </row>
    <row r="91" spans="2:4">
      <c r="B91" t="s">
        <v>827</v>
      </c>
      <c r="C91" t="s">
        <v>1054</v>
      </c>
      <c r="D91" t="s">
        <v>448</v>
      </c>
    </row>
    <row r="92" spans="2:4">
      <c r="B92" t="s">
        <v>354</v>
      </c>
      <c r="C92" t="s">
        <v>305</v>
      </c>
      <c r="D92" t="s">
        <v>449</v>
      </c>
    </row>
    <row r="93" spans="2:4">
      <c r="B93" t="s">
        <v>281</v>
      </c>
      <c r="C93" t="s">
        <v>282</v>
      </c>
      <c r="D93" t="s">
        <v>450</v>
      </c>
    </row>
    <row r="94" spans="2:4">
      <c r="B94" t="s">
        <v>343</v>
      </c>
      <c r="C94" t="s">
        <v>246</v>
      </c>
      <c r="D94" t="s">
        <v>387</v>
      </c>
    </row>
    <row r="95" spans="2:4">
      <c r="B95" t="s">
        <v>10</v>
      </c>
      <c r="C95" t="s">
        <v>1041</v>
      </c>
    </row>
    <row r="96" spans="2:4">
      <c r="B96" t="s">
        <v>358</v>
      </c>
      <c r="C96" t="s">
        <v>451</v>
      </c>
    </row>
    <row r="97" spans="2:4">
      <c r="B97" t="s">
        <v>364</v>
      </c>
      <c r="C97" t="s">
        <v>368</v>
      </c>
    </row>
    <row r="98" spans="2:4">
      <c r="B98" t="s">
        <v>11</v>
      </c>
      <c r="C98" t="s">
        <v>1233</v>
      </c>
    </row>
    <row r="99" spans="2:4">
      <c r="B99" t="s">
        <v>12</v>
      </c>
      <c r="C99" t="s">
        <v>1051</v>
      </c>
      <c r="D99" t="s">
        <v>452</v>
      </c>
    </row>
    <row r="100" spans="2:4">
      <c r="B100" t="s">
        <v>93</v>
      </c>
      <c r="C100" t="s">
        <v>64</v>
      </c>
      <c r="D100" t="s">
        <v>453</v>
      </c>
    </row>
    <row r="101" spans="2:4">
      <c r="B101" t="s">
        <v>137</v>
      </c>
      <c r="C101" t="s">
        <v>65</v>
      </c>
      <c r="D101" t="s">
        <v>454</v>
      </c>
    </row>
    <row r="102" spans="2:4">
      <c r="B102" t="s">
        <v>344</v>
      </c>
      <c r="C102" t="s">
        <v>244</v>
      </c>
      <c r="D102" t="s">
        <v>455</v>
      </c>
    </row>
    <row r="103" spans="2:4">
      <c r="B103" t="s">
        <v>359</v>
      </c>
      <c r="C103" t="s">
        <v>306</v>
      </c>
    </row>
    <row r="104" spans="2:4">
      <c r="B104" t="s">
        <v>13</v>
      </c>
      <c r="C104" t="s">
        <v>1075</v>
      </c>
      <c r="D104" t="s">
        <v>444</v>
      </c>
    </row>
    <row r="105" spans="2:4">
      <c r="B105" t="s">
        <v>14</v>
      </c>
      <c r="C105" t="s">
        <v>1079</v>
      </c>
      <c r="D105" t="s">
        <v>442</v>
      </c>
    </row>
    <row r="106" spans="2:4">
      <c r="B106" t="s">
        <v>15</v>
      </c>
      <c r="C106" t="s">
        <v>1083</v>
      </c>
      <c r="D106" t="s">
        <v>456</v>
      </c>
    </row>
    <row r="107" spans="2:4">
      <c r="B107" t="s">
        <v>1183</v>
      </c>
      <c r="C107" t="s">
        <v>257</v>
      </c>
      <c r="D107" t="s">
        <v>457</v>
      </c>
    </row>
    <row r="108" spans="2:4">
      <c r="B108" t="s">
        <v>283</v>
      </c>
      <c r="C108" t="s">
        <v>321</v>
      </c>
      <c r="D108" t="s">
        <v>458</v>
      </c>
    </row>
    <row r="109" spans="2:4">
      <c r="B109" t="s">
        <v>345</v>
      </c>
      <c r="C109" t="s">
        <v>250</v>
      </c>
      <c r="D109" t="s">
        <v>459</v>
      </c>
    </row>
    <row r="110" spans="2:4">
      <c r="B110" t="s">
        <v>1156</v>
      </c>
      <c r="C110" t="s">
        <v>233</v>
      </c>
      <c r="D110" t="s">
        <v>460</v>
      </c>
    </row>
    <row r="111" spans="2:4">
      <c r="B111" t="s">
        <v>16</v>
      </c>
      <c r="C111" t="s">
        <v>1305</v>
      </c>
      <c r="D111" t="s">
        <v>453</v>
      </c>
    </row>
    <row r="112" spans="2:4">
      <c r="B112" t="s">
        <v>1173</v>
      </c>
      <c r="C112" t="s">
        <v>247</v>
      </c>
      <c r="D112" t="s">
        <v>461</v>
      </c>
    </row>
    <row r="113" spans="2:4">
      <c r="B113" t="s">
        <v>17</v>
      </c>
      <c r="C113" t="s">
        <v>1262</v>
      </c>
      <c r="D113" t="s">
        <v>462</v>
      </c>
    </row>
    <row r="114" spans="2:4">
      <c r="B114" t="s">
        <v>889</v>
      </c>
      <c r="C114" t="s">
        <v>1056</v>
      </c>
      <c r="D114" t="s">
        <v>463</v>
      </c>
    </row>
    <row r="115" spans="2:4">
      <c r="B115" t="s">
        <v>365</v>
      </c>
      <c r="C115" t="s">
        <v>316</v>
      </c>
      <c r="D115" t="s">
        <v>464</v>
      </c>
    </row>
    <row r="116" spans="2:4">
      <c r="B116" t="s">
        <v>189</v>
      </c>
      <c r="C116" t="s">
        <v>188</v>
      </c>
      <c r="D116" t="s">
        <v>465</v>
      </c>
    </row>
    <row r="117" spans="2:4">
      <c r="B117" t="s">
        <v>960</v>
      </c>
      <c r="C117" t="s">
        <v>1235</v>
      </c>
      <c r="D117" t="s">
        <v>466</v>
      </c>
    </row>
    <row r="118" spans="2:4">
      <c r="B118" t="s">
        <v>98</v>
      </c>
      <c r="C118" t="s">
        <v>172</v>
      </c>
      <c r="D118" t="s">
        <v>467</v>
      </c>
    </row>
    <row r="119" spans="2:4">
      <c r="B119" t="s">
        <v>980</v>
      </c>
      <c r="C119" t="s">
        <v>186</v>
      </c>
      <c r="D119" t="s">
        <v>392</v>
      </c>
    </row>
    <row r="120" spans="2:4">
      <c r="B120" t="s">
        <v>1182</v>
      </c>
      <c r="C120" t="s">
        <v>258</v>
      </c>
      <c r="D120" t="s">
        <v>468</v>
      </c>
    </row>
    <row r="121" spans="2:4">
      <c r="B121" t="s">
        <v>18</v>
      </c>
      <c r="C121" t="s">
        <v>1034</v>
      </c>
      <c r="D121" t="s">
        <v>469</v>
      </c>
    </row>
    <row r="122" spans="2:4">
      <c r="B122" t="s">
        <v>1199</v>
      </c>
      <c r="C122" t="s">
        <v>1278</v>
      </c>
    </row>
    <row r="123" spans="2:4">
      <c r="B123" t="s">
        <v>1288</v>
      </c>
      <c r="C123" t="s">
        <v>1287</v>
      </c>
      <c r="D123" t="s">
        <v>470</v>
      </c>
    </row>
    <row r="124" spans="2:4">
      <c r="B124" t="s">
        <v>844</v>
      </c>
      <c r="C124" t="s">
        <v>1062</v>
      </c>
      <c r="D124" t="s">
        <v>471</v>
      </c>
    </row>
    <row r="125" spans="2:4">
      <c r="B125" t="s">
        <v>1006</v>
      </c>
      <c r="C125" t="s">
        <v>472</v>
      </c>
    </row>
    <row r="126" spans="2:4">
      <c r="B126" t="s">
        <v>917</v>
      </c>
      <c r="C126" t="s">
        <v>473</v>
      </c>
      <c r="D126" t="s">
        <v>474</v>
      </c>
    </row>
    <row r="127" spans="2:4">
      <c r="B127" t="s">
        <v>19</v>
      </c>
      <c r="C127" t="s">
        <v>1252</v>
      </c>
    </row>
    <row r="128" spans="2:4">
      <c r="B128" t="s">
        <v>20</v>
      </c>
      <c r="C128" t="s">
        <v>1072</v>
      </c>
      <c r="D128" t="s">
        <v>410</v>
      </c>
    </row>
    <row r="129" spans="2:4">
      <c r="B129" t="s">
        <v>819</v>
      </c>
      <c r="C129" t="s">
        <v>86</v>
      </c>
      <c r="D129" t="s">
        <v>475</v>
      </c>
    </row>
    <row r="130" spans="2:4">
      <c r="B130" t="s">
        <v>976</v>
      </c>
      <c r="C130" t="s">
        <v>1243</v>
      </c>
    </row>
    <row r="131" spans="2:4">
      <c r="B131" t="s">
        <v>989</v>
      </c>
      <c r="C131" t="s">
        <v>1059</v>
      </c>
      <c r="D131" t="s">
        <v>476</v>
      </c>
    </row>
    <row r="132" spans="2:4">
      <c r="B132" t="s">
        <v>21</v>
      </c>
      <c r="C132" t="s">
        <v>1038</v>
      </c>
      <c r="D132" t="s">
        <v>477</v>
      </c>
    </row>
    <row r="133" spans="2:4">
      <c r="B133" t="s">
        <v>972</v>
      </c>
      <c r="C133" t="s">
        <v>1263</v>
      </c>
    </row>
    <row r="134" spans="2:4">
      <c r="B134" t="s">
        <v>868</v>
      </c>
      <c r="C134" t="s">
        <v>1082</v>
      </c>
      <c r="D134" t="s">
        <v>478</v>
      </c>
    </row>
    <row r="135" spans="2:4">
      <c r="B135" t="s">
        <v>22</v>
      </c>
      <c r="C135" t="s">
        <v>1071</v>
      </c>
    </row>
    <row r="136" spans="2:4">
      <c r="B136" t="s">
        <v>298</v>
      </c>
      <c r="C136" t="s">
        <v>303</v>
      </c>
      <c r="D136" t="s">
        <v>479</v>
      </c>
    </row>
    <row r="137" spans="2:4">
      <c r="B137" t="s">
        <v>902</v>
      </c>
      <c r="C137" t="s">
        <v>55</v>
      </c>
      <c r="D137" t="s">
        <v>480</v>
      </c>
    </row>
    <row r="138" spans="2:4">
      <c r="B138" t="s">
        <v>291</v>
      </c>
      <c r="C138" t="s">
        <v>481</v>
      </c>
      <c r="D138" t="s">
        <v>447</v>
      </c>
    </row>
    <row r="139" spans="2:4">
      <c r="B139" t="s">
        <v>346</v>
      </c>
      <c r="C139" t="s">
        <v>276</v>
      </c>
    </row>
    <row r="140" spans="2:4">
      <c r="B140" t="s">
        <v>957</v>
      </c>
      <c r="C140" t="s">
        <v>154</v>
      </c>
      <c r="D140" t="s">
        <v>482</v>
      </c>
    </row>
    <row r="141" spans="2:4">
      <c r="B141" t="s">
        <v>894</v>
      </c>
      <c r="C141" t="s">
        <v>1279</v>
      </c>
      <c r="D141" t="s">
        <v>418</v>
      </c>
    </row>
    <row r="142" spans="2:4">
      <c r="B142" t="s">
        <v>23</v>
      </c>
      <c r="C142" t="s">
        <v>1063</v>
      </c>
      <c r="D142" t="s">
        <v>483</v>
      </c>
    </row>
    <row r="143" spans="2:4">
      <c r="B143" t="s">
        <v>955</v>
      </c>
      <c r="C143" t="s">
        <v>155</v>
      </c>
      <c r="D143" t="s">
        <v>484</v>
      </c>
    </row>
    <row r="144" spans="2:4">
      <c r="B144" t="s">
        <v>24</v>
      </c>
      <c r="C144" t="s">
        <v>1280</v>
      </c>
    </row>
    <row r="145" spans="2:4">
      <c r="B145" t="s">
        <v>1178</v>
      </c>
      <c r="C145" t="s">
        <v>251</v>
      </c>
      <c r="D145" t="s">
        <v>485</v>
      </c>
    </row>
    <row r="146" spans="2:4">
      <c r="B146" t="s">
        <v>1197</v>
      </c>
      <c r="C146" t="s">
        <v>1281</v>
      </c>
    </row>
    <row r="147" spans="2:4">
      <c r="B147" t="s">
        <v>138</v>
      </c>
      <c r="C147" t="s">
        <v>1291</v>
      </c>
      <c r="D147" t="s">
        <v>486</v>
      </c>
    </row>
    <row r="148" spans="2:4">
      <c r="B148" t="s">
        <v>977</v>
      </c>
      <c r="C148" t="s">
        <v>1309</v>
      </c>
    </row>
    <row r="149" spans="2:4">
      <c r="B149" t="s">
        <v>1206</v>
      </c>
      <c r="C149" t="s">
        <v>84</v>
      </c>
      <c r="D149" t="s">
        <v>487</v>
      </c>
    </row>
    <row r="150" spans="2:4">
      <c r="B150" t="s">
        <v>330</v>
      </c>
      <c r="C150" t="s">
        <v>231</v>
      </c>
    </row>
    <row r="151" spans="2:4">
      <c r="B151" t="s">
        <v>274</v>
      </c>
      <c r="C151" t="s">
        <v>275</v>
      </c>
    </row>
    <row r="152" spans="2:4">
      <c r="B152" t="s">
        <v>1108</v>
      </c>
      <c r="C152" t="s">
        <v>1314</v>
      </c>
      <c r="D152" t="s">
        <v>488</v>
      </c>
    </row>
    <row r="153" spans="2:4">
      <c r="B153" t="s">
        <v>25</v>
      </c>
      <c r="C153" t="s">
        <v>1259</v>
      </c>
      <c r="D153" t="s">
        <v>489</v>
      </c>
    </row>
    <row r="154" spans="2:4">
      <c r="B154" t="s">
        <v>355</v>
      </c>
      <c r="C154" t="s">
        <v>331</v>
      </c>
      <c r="D154" t="s">
        <v>490</v>
      </c>
    </row>
    <row r="155" spans="2:4">
      <c r="B155" t="s">
        <v>139</v>
      </c>
      <c r="C155" t="s">
        <v>1234</v>
      </c>
      <c r="D155" t="s">
        <v>442</v>
      </c>
    </row>
    <row r="156" spans="2:4">
      <c r="B156" t="s">
        <v>962</v>
      </c>
      <c r="C156" t="s">
        <v>1237</v>
      </c>
      <c r="D156" t="s">
        <v>376</v>
      </c>
    </row>
    <row r="157" spans="2:4">
      <c r="B157" t="s">
        <v>898</v>
      </c>
      <c r="C157" t="s">
        <v>1265</v>
      </c>
      <c r="D157" t="s">
        <v>491</v>
      </c>
    </row>
    <row r="158" spans="2:4">
      <c r="B158" t="s">
        <v>817</v>
      </c>
      <c r="C158" t="s">
        <v>492</v>
      </c>
      <c r="D158" t="s">
        <v>493</v>
      </c>
    </row>
    <row r="159" spans="2:4">
      <c r="B159" t="s">
        <v>308</v>
      </c>
      <c r="C159" t="s">
        <v>329</v>
      </c>
      <c r="D159" t="s">
        <v>448</v>
      </c>
    </row>
    <row r="160" spans="2:4">
      <c r="B160" t="s">
        <v>122</v>
      </c>
      <c r="C160" t="s">
        <v>164</v>
      </c>
      <c r="D160" t="s">
        <v>494</v>
      </c>
    </row>
    <row r="161" spans="2:4">
      <c r="B161" t="s">
        <v>906</v>
      </c>
      <c r="C161" t="s">
        <v>56</v>
      </c>
      <c r="D161" t="s">
        <v>495</v>
      </c>
    </row>
    <row r="162" spans="2:4">
      <c r="B162" t="s">
        <v>140</v>
      </c>
      <c r="C162" t="s">
        <v>54</v>
      </c>
    </row>
    <row r="163" spans="2:4">
      <c r="B163" t="s">
        <v>1166</v>
      </c>
      <c r="C163" t="s">
        <v>240</v>
      </c>
      <c r="D163" t="s">
        <v>496</v>
      </c>
    </row>
    <row r="164" spans="2:4">
      <c r="B164" t="s">
        <v>1222</v>
      </c>
      <c r="C164" t="s">
        <v>1067</v>
      </c>
      <c r="D164" t="s">
        <v>410</v>
      </c>
    </row>
    <row r="165" spans="2:4">
      <c r="B165" t="s">
        <v>1159</v>
      </c>
      <c r="C165" t="s">
        <v>234</v>
      </c>
      <c r="D165" t="s">
        <v>497</v>
      </c>
    </row>
    <row r="166" spans="2:4">
      <c r="B166" t="s">
        <v>141</v>
      </c>
      <c r="C166" t="s">
        <v>1277</v>
      </c>
    </row>
    <row r="167" spans="2:4">
      <c r="B167" t="s">
        <v>1190</v>
      </c>
      <c r="C167" t="s">
        <v>267</v>
      </c>
      <c r="D167" t="s">
        <v>498</v>
      </c>
    </row>
    <row r="168" spans="2:4">
      <c r="B168" t="s">
        <v>1009</v>
      </c>
      <c r="C168" t="s">
        <v>499</v>
      </c>
      <c r="D168" t="s">
        <v>500</v>
      </c>
    </row>
    <row r="169" spans="2:4">
      <c r="B169" t="s">
        <v>313</v>
      </c>
      <c r="C169" t="s">
        <v>337</v>
      </c>
      <c r="D169" t="s">
        <v>501</v>
      </c>
    </row>
    <row r="170" spans="2:4">
      <c r="B170" t="s">
        <v>27</v>
      </c>
      <c r="C170" t="s">
        <v>1258</v>
      </c>
      <c r="D170" t="s">
        <v>502</v>
      </c>
    </row>
    <row r="171" spans="2:4">
      <c r="B171" t="s">
        <v>72</v>
      </c>
      <c r="C171" t="s">
        <v>71</v>
      </c>
    </row>
    <row r="172" spans="2:4">
      <c r="B172" t="s">
        <v>28</v>
      </c>
      <c r="C172" t="s">
        <v>1253</v>
      </c>
    </row>
    <row r="173" spans="2:4">
      <c r="B173" t="s">
        <v>983</v>
      </c>
      <c r="C173" t="s">
        <v>1245</v>
      </c>
    </row>
    <row r="174" spans="2:4">
      <c r="B174" t="s">
        <v>29</v>
      </c>
      <c r="C174" t="s">
        <v>1035</v>
      </c>
      <c r="D174" t="s">
        <v>503</v>
      </c>
    </row>
    <row r="175" spans="2:4">
      <c r="B175" t="s">
        <v>1179</v>
      </c>
      <c r="C175" t="s">
        <v>253</v>
      </c>
      <c r="D175" t="s">
        <v>504</v>
      </c>
    </row>
    <row r="176" spans="2:4">
      <c r="B176" t="s">
        <v>309</v>
      </c>
      <c r="C176" t="s">
        <v>334</v>
      </c>
      <c r="D176" t="s">
        <v>505</v>
      </c>
    </row>
    <row r="177" spans="2:4">
      <c r="B177" t="s">
        <v>67</v>
      </c>
      <c r="C177" t="s">
        <v>68</v>
      </c>
    </row>
    <row r="178" spans="2:4">
      <c r="B178" t="s">
        <v>142</v>
      </c>
      <c r="C178" t="s">
        <v>1257</v>
      </c>
    </row>
    <row r="179" spans="2:4">
      <c r="B179" t="s">
        <v>151</v>
      </c>
      <c r="C179" t="s">
        <v>87</v>
      </c>
      <c r="D179" t="s">
        <v>506</v>
      </c>
    </row>
    <row r="180" spans="2:4">
      <c r="B180" t="s">
        <v>30</v>
      </c>
      <c r="C180" t="s">
        <v>1073</v>
      </c>
    </row>
    <row r="181" spans="2:4">
      <c r="B181" t="s">
        <v>1175</v>
      </c>
      <c r="C181" t="s">
        <v>249</v>
      </c>
      <c r="D181" t="s">
        <v>500</v>
      </c>
    </row>
    <row r="182" spans="2:4">
      <c r="B182" t="s">
        <v>823</v>
      </c>
      <c r="C182" t="s">
        <v>1261</v>
      </c>
      <c r="D182" t="s">
        <v>507</v>
      </c>
    </row>
    <row r="183" spans="2:4">
      <c r="B183" t="s">
        <v>877</v>
      </c>
      <c r="C183" t="s">
        <v>1086</v>
      </c>
      <c r="D183" t="s">
        <v>508</v>
      </c>
    </row>
    <row r="184" spans="2:4">
      <c r="B184" t="s">
        <v>1212</v>
      </c>
      <c r="C184" t="s">
        <v>184</v>
      </c>
      <c r="D184" t="s">
        <v>407</v>
      </c>
    </row>
    <row r="185" spans="2:4">
      <c r="B185" t="s">
        <v>114</v>
      </c>
      <c r="C185" t="s">
        <v>162</v>
      </c>
      <c r="D185" t="s">
        <v>509</v>
      </c>
    </row>
    <row r="186" spans="2:4">
      <c r="B186" t="s">
        <v>31</v>
      </c>
      <c r="C186" t="s">
        <v>1260</v>
      </c>
      <c r="D186" t="s">
        <v>435</v>
      </c>
    </row>
    <row r="187" spans="2:4">
      <c r="B187" t="s">
        <v>998</v>
      </c>
      <c r="C187" t="s">
        <v>1256</v>
      </c>
      <c r="D187" t="s">
        <v>510</v>
      </c>
    </row>
    <row r="188" spans="2:4">
      <c r="B188" t="s">
        <v>1195</v>
      </c>
      <c r="C188" t="s">
        <v>1308</v>
      </c>
    </row>
    <row r="189" spans="2:4">
      <c r="B189" t="s">
        <v>107</v>
      </c>
      <c r="C189" t="s">
        <v>161</v>
      </c>
      <c r="D189" t="s">
        <v>511</v>
      </c>
    </row>
    <row r="190" spans="2:4">
      <c r="B190" t="s">
        <v>890</v>
      </c>
      <c r="C190" t="s">
        <v>1307</v>
      </c>
      <c r="D190" t="s">
        <v>512</v>
      </c>
    </row>
    <row r="191" spans="2:4">
      <c r="B191" t="s">
        <v>347</v>
      </c>
      <c r="C191" t="s">
        <v>277</v>
      </c>
    </row>
    <row r="192" spans="2:4">
      <c r="B192" t="s">
        <v>100</v>
      </c>
      <c r="C192" t="s">
        <v>160</v>
      </c>
      <c r="D192" t="s">
        <v>513</v>
      </c>
    </row>
    <row r="193" spans="2:4">
      <c r="B193" t="s">
        <v>1201</v>
      </c>
      <c r="C193" t="s">
        <v>1306</v>
      </c>
    </row>
    <row r="194" spans="2:4">
      <c r="B194" t="s">
        <v>838</v>
      </c>
      <c r="C194" t="s">
        <v>1058</v>
      </c>
      <c r="D194" t="s">
        <v>514</v>
      </c>
    </row>
    <row r="195" spans="2:4">
      <c r="B195" t="s">
        <v>360</v>
      </c>
      <c r="C195" t="s">
        <v>176</v>
      </c>
      <c r="D195" t="s">
        <v>515</v>
      </c>
    </row>
    <row r="196" spans="2:4">
      <c r="B196" t="s">
        <v>33</v>
      </c>
      <c r="C196" t="s">
        <v>1310</v>
      </c>
    </row>
    <row r="197" spans="2:4">
      <c r="B197" t="s">
        <v>143</v>
      </c>
      <c r="C197" t="s">
        <v>1298</v>
      </c>
      <c r="D197" t="s">
        <v>516</v>
      </c>
    </row>
    <row r="198" spans="2:4">
      <c r="B198" t="s">
        <v>92</v>
      </c>
      <c r="C198" t="s">
        <v>91</v>
      </c>
      <c r="D198" t="s">
        <v>517</v>
      </c>
    </row>
    <row r="199" spans="2:4">
      <c r="B199" t="s">
        <v>999</v>
      </c>
      <c r="C199" t="s">
        <v>1304</v>
      </c>
      <c r="D199" t="s">
        <v>518</v>
      </c>
    </row>
    <row r="200" spans="2:4">
      <c r="B200" t="s">
        <v>144</v>
      </c>
      <c r="C200" t="s">
        <v>1074</v>
      </c>
    </row>
    <row r="201" spans="2:4">
      <c r="B201" t="s">
        <v>995</v>
      </c>
      <c r="C201" t="s">
        <v>519</v>
      </c>
    </row>
    <row r="202" spans="2:4">
      <c r="B202" t="s">
        <v>356</v>
      </c>
      <c r="C202" t="s">
        <v>269</v>
      </c>
      <c r="D202" t="s">
        <v>520</v>
      </c>
    </row>
    <row r="203" spans="2:4">
      <c r="B203" t="s">
        <v>145</v>
      </c>
      <c r="C203" t="s">
        <v>60</v>
      </c>
      <c r="D203" t="s">
        <v>521</v>
      </c>
    </row>
    <row r="204" spans="2:4">
      <c r="B204" t="s">
        <v>59</v>
      </c>
      <c r="C204" t="s">
        <v>58</v>
      </c>
      <c r="D204" t="s">
        <v>522</v>
      </c>
    </row>
    <row r="205" spans="2:4">
      <c r="B205" t="s">
        <v>271</v>
      </c>
      <c r="C205" t="s">
        <v>237</v>
      </c>
      <c r="D205" t="s">
        <v>410</v>
      </c>
    </row>
    <row r="206" spans="2:4">
      <c r="B206" t="s">
        <v>1174</v>
      </c>
      <c r="C206" t="s">
        <v>248</v>
      </c>
      <c r="D206" t="s">
        <v>523</v>
      </c>
    </row>
    <row r="207" spans="2:4">
      <c r="B207" t="s">
        <v>974</v>
      </c>
      <c r="C207" t="s">
        <v>524</v>
      </c>
    </row>
    <row r="208" spans="2:4">
      <c r="B208" t="s">
        <v>968</v>
      </c>
      <c r="C208" t="s">
        <v>90</v>
      </c>
      <c r="D208" t="s">
        <v>525</v>
      </c>
    </row>
    <row r="209" spans="2:4">
      <c r="B209" t="s">
        <v>34</v>
      </c>
      <c r="C209" t="s">
        <v>1303</v>
      </c>
      <c r="D209" t="s">
        <v>526</v>
      </c>
    </row>
    <row r="210" spans="2:4">
      <c r="B210" t="s">
        <v>288</v>
      </c>
      <c r="C210" t="s">
        <v>322</v>
      </c>
      <c r="D210" t="s">
        <v>527</v>
      </c>
    </row>
    <row r="211" spans="2:4">
      <c r="B211" t="s">
        <v>35</v>
      </c>
      <c r="C211" t="s">
        <v>1244</v>
      </c>
    </row>
    <row r="212" spans="2:4">
      <c r="B212" t="s">
        <v>803</v>
      </c>
      <c r="C212" t="s">
        <v>1045</v>
      </c>
      <c r="D212" t="s">
        <v>528</v>
      </c>
    </row>
    <row r="213" spans="2:4">
      <c r="B213" t="s">
        <v>36</v>
      </c>
      <c r="C213" t="s">
        <v>1039</v>
      </c>
      <c r="D213" t="s">
        <v>529</v>
      </c>
    </row>
    <row r="214" spans="2:4">
      <c r="B214" t="s">
        <v>348</v>
      </c>
      <c r="C214" t="s">
        <v>530</v>
      </c>
      <c r="D214" t="s">
        <v>531</v>
      </c>
    </row>
    <row r="215" spans="2:4">
      <c r="B215" t="s">
        <v>897</v>
      </c>
      <c r="C215" t="s">
        <v>1264</v>
      </c>
    </row>
    <row r="216" spans="2:4">
      <c r="B216" t="s">
        <v>994</v>
      </c>
      <c r="C216" t="s">
        <v>1068</v>
      </c>
      <c r="D216" t="s">
        <v>532</v>
      </c>
    </row>
    <row r="217" spans="2:4">
      <c r="B217" t="s">
        <v>997</v>
      </c>
      <c r="C217" t="s">
        <v>94</v>
      </c>
    </row>
    <row r="218" spans="2:4">
      <c r="B218" t="s">
        <v>38</v>
      </c>
      <c r="C218" t="s">
        <v>1069</v>
      </c>
    </row>
    <row r="219" spans="2:4">
      <c r="B219" t="s">
        <v>37</v>
      </c>
      <c r="C219" t="s">
        <v>1248</v>
      </c>
    </row>
    <row r="220" spans="2:4">
      <c r="B220" t="s">
        <v>811</v>
      </c>
      <c r="C220" t="s">
        <v>1050</v>
      </c>
      <c r="D220" t="s">
        <v>533</v>
      </c>
    </row>
    <row r="221" spans="2:4">
      <c r="B221" t="s">
        <v>1282</v>
      </c>
      <c r="C221" t="s">
        <v>1266</v>
      </c>
    </row>
    <row r="222" spans="2:4">
      <c r="B222" t="s">
        <v>366</v>
      </c>
      <c r="C222" t="s">
        <v>188</v>
      </c>
      <c r="D222" t="s">
        <v>465</v>
      </c>
    </row>
    <row r="223" spans="2:4">
      <c r="B223" t="s">
        <v>963</v>
      </c>
      <c r="C223" t="s">
        <v>1238</v>
      </c>
      <c r="D223" t="s">
        <v>501</v>
      </c>
    </row>
    <row r="224" spans="2:4">
      <c r="B224" t="s">
        <v>361</v>
      </c>
      <c r="C224" t="s">
        <v>338</v>
      </c>
    </row>
    <row r="225" spans="2:4">
      <c r="B225" t="s">
        <v>941</v>
      </c>
      <c r="C225" t="s">
        <v>1044</v>
      </c>
    </row>
    <row r="226" spans="2:4">
      <c r="B226" t="s">
        <v>146</v>
      </c>
      <c r="C226" t="s">
        <v>1236</v>
      </c>
      <c r="D226" t="s">
        <v>534</v>
      </c>
    </row>
    <row r="227" spans="2:4">
      <c r="B227" t="s">
        <v>1185</v>
      </c>
      <c r="C227" t="s">
        <v>260</v>
      </c>
      <c r="D227" t="s">
        <v>535</v>
      </c>
    </row>
    <row r="228" spans="2:4">
      <c r="B228" t="s">
        <v>111</v>
      </c>
      <c r="C228" t="s">
        <v>159</v>
      </c>
      <c r="D228" t="s">
        <v>384</v>
      </c>
    </row>
    <row r="229" spans="2:4">
      <c r="B229" t="s">
        <v>936</v>
      </c>
      <c r="C229" t="s">
        <v>1040</v>
      </c>
      <c r="D229" t="s">
        <v>536</v>
      </c>
    </row>
    <row r="230" spans="2:4">
      <c r="B230" t="s">
        <v>299</v>
      </c>
      <c r="C230" t="s">
        <v>300</v>
      </c>
      <c r="D230" t="s">
        <v>537</v>
      </c>
    </row>
    <row r="231" spans="2:4">
      <c r="B231" t="s">
        <v>292</v>
      </c>
      <c r="C231" t="s">
        <v>317</v>
      </c>
      <c r="D231" t="s">
        <v>538</v>
      </c>
    </row>
    <row r="232" spans="2:4">
      <c r="B232" t="s">
        <v>809</v>
      </c>
      <c r="C232" t="s">
        <v>1049</v>
      </c>
      <c r="D232" t="s">
        <v>525</v>
      </c>
    </row>
    <row r="233" spans="2:4">
      <c r="B233" t="s">
        <v>1043</v>
      </c>
      <c r="C233" t="s">
        <v>1042</v>
      </c>
    </row>
    <row r="234" spans="2:4">
      <c r="B234" t="s">
        <v>32</v>
      </c>
      <c r="C234" t="s">
        <v>1037</v>
      </c>
      <c r="D234" t="s">
        <v>539</v>
      </c>
    </row>
    <row r="235" spans="2:4">
      <c r="B235" t="s">
        <v>153</v>
      </c>
      <c r="C235" t="s">
        <v>157</v>
      </c>
      <c r="D235" t="s">
        <v>540</v>
      </c>
    </row>
    <row r="236" spans="2:4">
      <c r="B236" t="s">
        <v>40</v>
      </c>
      <c r="C236" t="s">
        <v>1240</v>
      </c>
      <c r="D236" t="s">
        <v>541</v>
      </c>
    </row>
    <row r="237" spans="2:4">
      <c r="B237" t="s">
        <v>289</v>
      </c>
      <c r="C237" t="s">
        <v>315</v>
      </c>
      <c r="D237" t="s">
        <v>542</v>
      </c>
    </row>
    <row r="238" spans="2:4">
      <c r="B238" t="s">
        <v>41</v>
      </c>
      <c r="C238" t="s">
        <v>1246</v>
      </c>
    </row>
    <row r="239" spans="2:4">
      <c r="B239" t="s">
        <v>174</v>
      </c>
      <c r="C239" t="s">
        <v>152</v>
      </c>
      <c r="D239" t="s">
        <v>387</v>
      </c>
    </row>
    <row r="240" spans="2:4">
      <c r="B240" t="s">
        <v>42</v>
      </c>
      <c r="C240" t="s">
        <v>1066</v>
      </c>
      <c r="D240" t="s">
        <v>385</v>
      </c>
    </row>
    <row r="241" spans="2:4">
      <c r="B241" t="s">
        <v>273</v>
      </c>
      <c r="C241" t="s">
        <v>543</v>
      </c>
    </row>
    <row r="242" spans="2:4">
      <c r="B242" t="s">
        <v>1167</v>
      </c>
      <c r="C242" t="s">
        <v>241</v>
      </c>
      <c r="D242" t="s">
        <v>544</v>
      </c>
    </row>
    <row r="243" spans="2:4">
      <c r="B243" t="s">
        <v>287</v>
      </c>
      <c r="C243" t="s">
        <v>318</v>
      </c>
      <c r="D243" t="s">
        <v>545</v>
      </c>
    </row>
    <row r="244" spans="2:4">
      <c r="B244" t="s">
        <v>891</v>
      </c>
      <c r="C244" t="s">
        <v>1302</v>
      </c>
      <c r="D244" t="s">
        <v>513</v>
      </c>
    </row>
    <row r="245" spans="2:4">
      <c r="B245" t="s">
        <v>110</v>
      </c>
      <c r="C245" t="s">
        <v>158</v>
      </c>
      <c r="D245" t="s">
        <v>546</v>
      </c>
    </row>
    <row r="246" spans="2:4">
      <c r="B246" t="s">
        <v>349</v>
      </c>
      <c r="C246" t="s">
        <v>254</v>
      </c>
      <c r="D246" t="s">
        <v>547</v>
      </c>
    </row>
    <row r="247" spans="2:4">
      <c r="B247" t="s">
        <v>888</v>
      </c>
      <c r="C247" t="s">
        <v>1247</v>
      </c>
    </row>
    <row r="248" spans="2:4">
      <c r="B248" t="s">
        <v>1186</v>
      </c>
      <c r="C248" t="s">
        <v>262</v>
      </c>
      <c r="D248" t="s">
        <v>548</v>
      </c>
    </row>
    <row r="249" spans="2:4">
      <c r="B249" t="s">
        <v>789</v>
      </c>
      <c r="C249" t="s">
        <v>1033</v>
      </c>
    </row>
    <row r="250" spans="2:4">
      <c r="B250" t="s">
        <v>988</v>
      </c>
      <c r="C250" t="s">
        <v>1057</v>
      </c>
      <c r="D250" t="s">
        <v>549</v>
      </c>
    </row>
    <row r="251" spans="2:4">
      <c r="B251" t="s">
        <v>284</v>
      </c>
      <c r="C251" t="s">
        <v>320</v>
      </c>
      <c r="D251" t="s">
        <v>550</v>
      </c>
    </row>
    <row r="252" spans="2:4">
      <c r="B252" t="s">
        <v>43</v>
      </c>
      <c r="C252" t="s">
        <v>1301</v>
      </c>
      <c r="D252" t="s">
        <v>551</v>
      </c>
    </row>
    <row r="253" spans="2:4">
      <c r="B253" t="s">
        <v>815</v>
      </c>
      <c r="C253" t="s">
        <v>39</v>
      </c>
      <c r="D253" t="s">
        <v>552</v>
      </c>
    </row>
    <row r="254" spans="2:4">
      <c r="B254" t="s">
        <v>44</v>
      </c>
      <c r="C254" t="s">
        <v>1300</v>
      </c>
      <c r="D254" t="s">
        <v>401</v>
      </c>
    </row>
    <row r="255" spans="2:4">
      <c r="B255" t="s">
        <v>332</v>
      </c>
      <c r="C255" t="s">
        <v>333</v>
      </c>
      <c r="D255" t="s">
        <v>553</v>
      </c>
    </row>
    <row r="256" spans="2:4">
      <c r="B256" t="s">
        <v>147</v>
      </c>
      <c r="C256" t="s">
        <v>1267</v>
      </c>
    </row>
    <row r="257" spans="2:4">
      <c r="B257" t="s">
        <v>270</v>
      </c>
      <c r="C257" t="s">
        <v>554</v>
      </c>
      <c r="D257" t="s">
        <v>555</v>
      </c>
    </row>
    <row r="258" spans="2:4">
      <c r="B258" t="s">
        <v>1295</v>
      </c>
      <c r="C258" t="s">
        <v>57</v>
      </c>
      <c r="D258" t="s">
        <v>556</v>
      </c>
    </row>
    <row r="259" spans="2:4">
      <c r="B259" t="s">
        <v>982</v>
      </c>
      <c r="C259" t="s">
        <v>557</v>
      </c>
    </row>
    <row r="260" spans="2:4">
      <c r="B260" t="s">
        <v>102</v>
      </c>
      <c r="C260" t="s">
        <v>156</v>
      </c>
      <c r="D260" t="s">
        <v>558</v>
      </c>
    </row>
    <row r="261" spans="2:4">
      <c r="B261" t="s">
        <v>1157</v>
      </c>
      <c r="C261" t="s">
        <v>559</v>
      </c>
    </row>
    <row r="262" spans="2:4">
      <c r="B262" t="s">
        <v>781</v>
      </c>
      <c r="C262" t="s">
        <v>301</v>
      </c>
      <c r="D262" t="s">
        <v>560</v>
      </c>
    </row>
    <row r="263" spans="2:4">
      <c r="B263" t="s">
        <v>841</v>
      </c>
      <c r="C263" t="s">
        <v>1060</v>
      </c>
      <c r="D263" t="s">
        <v>488</v>
      </c>
    </row>
    <row r="264" spans="2:4">
      <c r="B264" t="s">
        <v>871</v>
      </c>
      <c r="C264" t="s">
        <v>1084</v>
      </c>
      <c r="D264" t="s">
        <v>561</v>
      </c>
    </row>
    <row r="265" spans="2:4">
      <c r="B265" t="s">
        <v>1187</v>
      </c>
      <c r="C265" t="s">
        <v>263</v>
      </c>
      <c r="D265" t="s">
        <v>466</v>
      </c>
    </row>
    <row r="266" spans="2:4">
      <c r="B266" t="s">
        <v>339</v>
      </c>
      <c r="C266" t="s">
        <v>297</v>
      </c>
      <c r="D266" t="s">
        <v>562</v>
      </c>
    </row>
    <row r="267" spans="2:4">
      <c r="B267" t="s">
        <v>367</v>
      </c>
      <c r="C267" t="s">
        <v>323</v>
      </c>
      <c r="D267" t="s">
        <v>563</v>
      </c>
    </row>
    <row r="268" spans="2:4">
      <c r="B268" t="s">
        <v>979</v>
      </c>
      <c r="C268" t="s">
        <v>566</v>
      </c>
    </row>
    <row r="269" spans="2:4">
      <c r="B269" t="s">
        <v>115</v>
      </c>
      <c r="C269" t="s">
        <v>163</v>
      </c>
      <c r="D269" t="s">
        <v>567</v>
      </c>
    </row>
  </sheetData>
  <autoFilter ref="A1:D269"/>
  <phoneticPr fontId="6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Gelaufen</vt:lpstr>
      <vt:lpstr>FWE1 pur</vt:lpstr>
      <vt:lpstr>Original</vt:lpstr>
      <vt:lpstr>Kungsleden Süd</vt:lpstr>
      <vt:lpstr>bis vinstra</vt:lpstr>
      <vt:lpstr>Simon</vt:lpstr>
      <vt:lpstr>Kettler</vt:lpstr>
      <vt:lpstr>Hütten</vt:lpstr>
      <vt:lpstr>Blatt2</vt:lpstr>
      <vt:lpstr>van dorn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Hansjoerg Thommen</dc:creator>
  <cp:lastModifiedBy>Hansjoerg Thommen</cp:lastModifiedBy>
  <cp:lastPrinted>2017-05-18T09:43:52Z</cp:lastPrinted>
  <dcterms:created xsi:type="dcterms:W3CDTF">2016-08-22T05:40:26Z</dcterms:created>
  <dcterms:modified xsi:type="dcterms:W3CDTF">2017-11-01T21:49:06Z</dcterms:modified>
</cp:coreProperties>
</file>